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30aaf6f0d9035842/桌面/近期审计项目/固废/森蓝-2020-三季度/1.三季度报告/"/>
    </mc:Choice>
  </mc:AlternateContent>
  <xr:revisionPtr revIDLastSave="310" documentId="11_D9AC0E627B98769C72DED16A5409F54F8F33B6B3" xr6:coauthVersionLast="45" xr6:coauthVersionMax="45" xr10:uidLastSave="{6D4AB132-8D5D-499A-9F6E-275699519F77}"/>
  <bookViews>
    <workbookView xWindow="-120" yWindow="-120" windowWidth="29040" windowHeight="15840" tabRatio="863" activeTab="3" xr2:uid="{00000000-000D-0000-FFFF-FFFF00000000}"/>
  </bookViews>
  <sheets>
    <sheet name="1废弃电器电子产品收购及拆解汇总情况表" sheetId="33" r:id="rId1"/>
    <sheet name="2废弃电器电子产品收购及入库明细表" sheetId="41" r:id="rId2"/>
    <sheet name="3-1废弃电器电子产品关键拆解产物再生原料销售和处理汇总情况表" sheetId="40" r:id="rId3"/>
    <sheet name="3-2废弃电器电子产品关键拆解产物再生原料销售和处理汇总情况表" sheetId="36" r:id="rId4"/>
    <sheet name="4废弃电器电子产品收购入库审定情况表" sheetId="37" r:id="rId5"/>
    <sheet name="5废弃电器电子产品拆解处理审定情况表" sheetId="30" r:id="rId6"/>
    <sheet name="6废弃电器电子产品关键拆解产物处理审定情况表" sheetId="38" r:id="rId7"/>
    <sheet name="7废弃电器电子产品关键拆解产物系数还原情况表" sheetId="39" r:id="rId8"/>
    <sheet name="一年内未处理表" sheetId="25" state="hidden" r:id="rId9"/>
  </sheets>
  <definedNames>
    <definedName name="_xlnm._FilterDatabase" localSheetId="2" hidden="1">'3-1废弃电器电子产品关键拆解产物再生原料销售和处理汇总情况表'!$A$7:$WVL$76</definedName>
    <definedName name="_xlnm._FilterDatabase" localSheetId="6" hidden="1">'6废弃电器电子产品关键拆解产物处理审定情况表'!$A$6:$WVL$32</definedName>
    <definedName name="_xlnm.Print_Area" localSheetId="1">'2废弃电器电子产品收购及入库明细表'!$A$1:$AK$22</definedName>
    <definedName name="_xlnm.Print_Area" localSheetId="3">'3-2废弃电器电子产品关键拆解产物再生原料销售和处理汇总情况表'!$A$1:$G$29</definedName>
    <definedName name="_xlnm.Print_Area" localSheetId="6">'6废弃电器电子产品关键拆解产物处理审定情况表'!$A$1:$J$32</definedName>
    <definedName name="_xlnm.Print_Area" localSheetId="7">'7废弃电器电子产品关键拆解产物系数还原情况表'!$A$1:$K$67</definedName>
    <definedName name="_xlnm.Print_Titles" localSheetId="1">'2废弃电器电子产品收购及入库明细表'!$A:$A,'2废弃电器电子产品收购及入库明细表'!$1:$4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3" l="1"/>
  <c r="D11" i="30" l="1"/>
  <c r="G36" i="40" l="1"/>
  <c r="G37" i="40"/>
  <c r="G39" i="40"/>
  <c r="G40" i="40"/>
  <c r="C21" i="33" l="1"/>
  <c r="K10" i="33"/>
  <c r="J10" i="33"/>
  <c r="I9" i="33"/>
  <c r="H9" i="33"/>
  <c r="G9" i="33"/>
  <c r="F9" i="33"/>
  <c r="F21" i="33" s="1"/>
  <c r="E9" i="33"/>
  <c r="E21" i="33" s="1"/>
  <c r="B21" i="33"/>
  <c r="C9" i="33"/>
  <c r="B9" i="33"/>
  <c r="K9" i="33" l="1"/>
  <c r="J9" i="33"/>
  <c r="I66" i="39" l="1"/>
  <c r="H66" i="39"/>
  <c r="G66" i="39"/>
  <c r="F65" i="39"/>
  <c r="H64" i="39"/>
  <c r="I64" i="39" s="1"/>
  <c r="E64" i="39"/>
  <c r="I59" i="39"/>
  <c r="H59" i="39"/>
  <c r="G59" i="39"/>
  <c r="G65" i="39" s="1"/>
  <c r="I58" i="39"/>
  <c r="H58" i="39"/>
  <c r="G58" i="39"/>
  <c r="G55" i="39"/>
  <c r="F55" i="39"/>
  <c r="E54" i="39"/>
  <c r="I54" i="39" s="1"/>
  <c r="I49" i="39"/>
  <c r="H49" i="39"/>
  <c r="H54" i="39" s="1"/>
  <c r="G49" i="39"/>
  <c r="I48" i="39"/>
  <c r="H48" i="39"/>
  <c r="G48" i="39"/>
  <c r="F45" i="39"/>
  <c r="E44" i="39"/>
  <c r="I42" i="39"/>
  <c r="H42" i="39"/>
  <c r="G42" i="39"/>
  <c r="H41" i="39"/>
  <c r="I41" i="39" s="1"/>
  <c r="G41" i="39"/>
  <c r="H40" i="39"/>
  <c r="I40" i="39" s="1"/>
  <c r="G40" i="39"/>
  <c r="G45" i="39" s="1"/>
  <c r="F39" i="39"/>
  <c r="H38" i="39"/>
  <c r="E38" i="39"/>
  <c r="I38" i="39" s="1"/>
  <c r="H37" i="39"/>
  <c r="I37" i="39" s="1"/>
  <c r="G37" i="39"/>
  <c r="H36" i="39"/>
  <c r="I36" i="39" s="1"/>
  <c r="G36" i="39"/>
  <c r="I35" i="39"/>
  <c r="H35" i="39"/>
  <c r="G35" i="39"/>
  <c r="G39" i="39" s="1"/>
  <c r="F34" i="39"/>
  <c r="E33" i="39"/>
  <c r="I32" i="39"/>
  <c r="H32" i="39"/>
  <c r="G32" i="39"/>
  <c r="H31" i="39"/>
  <c r="H33" i="39" s="1"/>
  <c r="G31" i="39"/>
  <c r="I30" i="39"/>
  <c r="H30" i="39"/>
  <c r="G30" i="39"/>
  <c r="G34" i="39" s="1"/>
  <c r="F29" i="39"/>
  <c r="E28" i="39"/>
  <c r="H27" i="39"/>
  <c r="G27" i="39"/>
  <c r="I26" i="39"/>
  <c r="H26" i="39"/>
  <c r="G26" i="39"/>
  <c r="H25" i="39"/>
  <c r="I25" i="39" s="1"/>
  <c r="G25" i="39"/>
  <c r="I24" i="39"/>
  <c r="H24" i="39"/>
  <c r="G24" i="39"/>
  <c r="I23" i="39"/>
  <c r="H23" i="39"/>
  <c r="G23" i="39"/>
  <c r="H22" i="39"/>
  <c r="H28" i="39" s="1"/>
  <c r="I28" i="39" s="1"/>
  <c r="G22" i="39"/>
  <c r="I21" i="39"/>
  <c r="H21" i="39"/>
  <c r="G21" i="39"/>
  <c r="G29" i="39" s="1"/>
  <c r="H20" i="39"/>
  <c r="G20" i="39"/>
  <c r="F17" i="39"/>
  <c r="E16" i="39"/>
  <c r="H15" i="39"/>
  <c r="G15" i="39"/>
  <c r="H14" i="39"/>
  <c r="I14" i="39" s="1"/>
  <c r="G14" i="39"/>
  <c r="H13" i="39"/>
  <c r="I13" i="39" s="1"/>
  <c r="G13" i="39"/>
  <c r="I12" i="39"/>
  <c r="H12" i="39"/>
  <c r="G12" i="39"/>
  <c r="H11" i="39"/>
  <c r="G11" i="39"/>
  <c r="H10" i="39"/>
  <c r="G10" i="39"/>
  <c r="H9" i="39"/>
  <c r="H16" i="39" s="1"/>
  <c r="G9" i="39"/>
  <c r="H8" i="39"/>
  <c r="G8" i="39"/>
  <c r="G17" i="39" s="1"/>
  <c r="A3" i="39"/>
  <c r="M32" i="38"/>
  <c r="J32" i="38"/>
  <c r="D32" i="38"/>
  <c r="H31" i="38"/>
  <c r="G31" i="38"/>
  <c r="H30" i="38"/>
  <c r="G30" i="38"/>
  <c r="I30" i="38" s="1"/>
  <c r="H29" i="38"/>
  <c r="G29" i="38"/>
  <c r="F28" i="38"/>
  <c r="E28" i="38"/>
  <c r="H28" i="38" s="1"/>
  <c r="F27" i="38"/>
  <c r="E27" i="38"/>
  <c r="G27" i="38" s="1"/>
  <c r="H26" i="38"/>
  <c r="G26" i="38"/>
  <c r="I26" i="38" s="1"/>
  <c r="H25" i="38"/>
  <c r="I25" i="38" s="1"/>
  <c r="G25" i="38"/>
  <c r="H24" i="38"/>
  <c r="G24" i="38"/>
  <c r="I24" i="38" s="1"/>
  <c r="F23" i="38"/>
  <c r="E23" i="38"/>
  <c r="H23" i="38" s="1"/>
  <c r="F22" i="38"/>
  <c r="E22" i="38"/>
  <c r="H22" i="38" s="1"/>
  <c r="F21" i="38"/>
  <c r="E21" i="38"/>
  <c r="H21" i="38" s="1"/>
  <c r="F20" i="38"/>
  <c r="F19" i="38"/>
  <c r="F18" i="38"/>
  <c r="F16" i="38"/>
  <c r="F15" i="38"/>
  <c r="E15" i="38"/>
  <c r="H15" i="38" s="1"/>
  <c r="H14" i="38"/>
  <c r="G14" i="38"/>
  <c r="I14" i="38" s="1"/>
  <c r="H13" i="38"/>
  <c r="I13" i="38" s="1"/>
  <c r="G13" i="38"/>
  <c r="H12" i="38"/>
  <c r="G12" i="38"/>
  <c r="I12" i="38" s="1"/>
  <c r="F11" i="38"/>
  <c r="F10" i="38"/>
  <c r="F9" i="38"/>
  <c r="F8" i="38"/>
  <c r="E8" i="38"/>
  <c r="H8" i="38" s="1"/>
  <c r="F7" i="38"/>
  <c r="E7" i="38"/>
  <c r="H7" i="38" s="1"/>
  <c r="F21" i="30"/>
  <c r="E21" i="30"/>
  <c r="D20" i="30"/>
  <c r="H20" i="30" s="1"/>
  <c r="C20" i="30"/>
  <c r="G20" i="30" s="1"/>
  <c r="D19" i="30"/>
  <c r="H19" i="30" s="1"/>
  <c r="C19" i="30"/>
  <c r="G19" i="30" s="1"/>
  <c r="D18" i="30"/>
  <c r="H18" i="30" s="1"/>
  <c r="C18" i="30"/>
  <c r="G18" i="30" s="1"/>
  <c r="D17" i="30"/>
  <c r="H17" i="30" s="1"/>
  <c r="C17" i="30"/>
  <c r="G17" i="30" s="1"/>
  <c r="D16" i="30"/>
  <c r="H16" i="30" s="1"/>
  <c r="C16" i="30"/>
  <c r="G16" i="30" s="1"/>
  <c r="D15" i="30"/>
  <c r="H15" i="30" s="1"/>
  <c r="C15" i="30"/>
  <c r="G15" i="30" s="1"/>
  <c r="D14" i="30"/>
  <c r="H14" i="30" s="1"/>
  <c r="C14" i="30"/>
  <c r="G14" i="30" s="1"/>
  <c r="D13" i="30"/>
  <c r="H13" i="30" s="1"/>
  <c r="C13" i="30"/>
  <c r="G13" i="30" s="1"/>
  <c r="D12" i="30"/>
  <c r="H12" i="30" s="1"/>
  <c r="C12" i="30"/>
  <c r="G12" i="30" s="1"/>
  <c r="H11" i="30"/>
  <c r="C11" i="30"/>
  <c r="G11" i="30" s="1"/>
  <c r="D10" i="30"/>
  <c r="H10" i="30" s="1"/>
  <c r="C10" i="30"/>
  <c r="G10" i="30" s="1"/>
  <c r="D9" i="30"/>
  <c r="H9" i="30" s="1"/>
  <c r="C9" i="30"/>
  <c r="G9" i="30" s="1"/>
  <c r="D8" i="30"/>
  <c r="H8" i="30" s="1"/>
  <c r="C8" i="30"/>
  <c r="G8" i="30" s="1"/>
  <c r="A3" i="30"/>
  <c r="G20" i="37"/>
  <c r="D20" i="37"/>
  <c r="H20" i="37" s="1"/>
  <c r="C20" i="37"/>
  <c r="H19" i="37"/>
  <c r="G19" i="37"/>
  <c r="D19" i="37"/>
  <c r="C19" i="37"/>
  <c r="G18" i="37"/>
  <c r="D18" i="37"/>
  <c r="H18" i="37" s="1"/>
  <c r="C18" i="37"/>
  <c r="H17" i="37"/>
  <c r="G17" i="37"/>
  <c r="D17" i="37"/>
  <c r="C17" i="37"/>
  <c r="G16" i="37"/>
  <c r="D16" i="37"/>
  <c r="H16" i="37" s="1"/>
  <c r="C16" i="37"/>
  <c r="H15" i="37"/>
  <c r="G15" i="37"/>
  <c r="D15" i="37"/>
  <c r="C15" i="37"/>
  <c r="G14" i="37"/>
  <c r="D14" i="37"/>
  <c r="H14" i="37" s="1"/>
  <c r="C14" i="37"/>
  <c r="H13" i="37"/>
  <c r="G13" i="37"/>
  <c r="D13" i="37"/>
  <c r="C13" i="37"/>
  <c r="G12" i="37"/>
  <c r="D12" i="37"/>
  <c r="H12" i="37" s="1"/>
  <c r="C12" i="37"/>
  <c r="D11" i="37"/>
  <c r="H11" i="37" s="1"/>
  <c r="C11" i="37"/>
  <c r="G11" i="37" s="1"/>
  <c r="G10" i="37"/>
  <c r="D10" i="37"/>
  <c r="H10" i="37" s="1"/>
  <c r="C10" i="37"/>
  <c r="D9" i="37"/>
  <c r="H9" i="37" s="1"/>
  <c r="C9" i="37"/>
  <c r="G9" i="37" s="1"/>
  <c r="G21" i="37" s="1"/>
  <c r="G8" i="37"/>
  <c r="D8" i="37"/>
  <c r="H8" i="37" s="1"/>
  <c r="C8" i="37"/>
  <c r="B3" i="37"/>
  <c r="F28" i="36"/>
  <c r="E28" i="36"/>
  <c r="G27" i="36"/>
  <c r="G26" i="36"/>
  <c r="G25" i="36"/>
  <c r="G23" i="36"/>
  <c r="G22" i="36"/>
  <c r="E22" i="36"/>
  <c r="G21" i="36"/>
  <c r="G20" i="36"/>
  <c r="G28" i="36" s="1"/>
  <c r="F19" i="36"/>
  <c r="E19" i="36"/>
  <c r="G19" i="36" s="1"/>
  <c r="G18" i="36"/>
  <c r="G17" i="36"/>
  <c r="G16" i="36"/>
  <c r="G15" i="36"/>
  <c r="G14" i="36"/>
  <c r="F13" i="36"/>
  <c r="F29" i="36" s="1"/>
  <c r="E13" i="36"/>
  <c r="E29" i="36" s="1"/>
  <c r="G12" i="36"/>
  <c r="G11" i="36"/>
  <c r="G10" i="36"/>
  <c r="G9" i="36"/>
  <c r="G8" i="36"/>
  <c r="G13" i="36" s="1"/>
  <c r="G29" i="36" s="1"/>
  <c r="F72" i="40"/>
  <c r="F73" i="40" s="1"/>
  <c r="E71" i="40"/>
  <c r="G71" i="40" s="1"/>
  <c r="E70" i="40"/>
  <c r="E19" i="38" s="1"/>
  <c r="G69" i="40"/>
  <c r="G68" i="40"/>
  <c r="G67" i="40"/>
  <c r="G66" i="40"/>
  <c r="G65" i="40"/>
  <c r="G64" i="40"/>
  <c r="E63" i="40"/>
  <c r="E73" i="40" s="1"/>
  <c r="G62" i="40"/>
  <c r="G61" i="40"/>
  <c r="G60" i="40"/>
  <c r="G59" i="40"/>
  <c r="G57" i="40"/>
  <c r="G56" i="40"/>
  <c r="E55" i="40"/>
  <c r="G55" i="40" s="1"/>
  <c r="E54" i="40"/>
  <c r="G54" i="40" s="1"/>
  <c r="E53" i="40"/>
  <c r="G53" i="40" s="1"/>
  <c r="G52" i="40"/>
  <c r="G51" i="40"/>
  <c r="G50" i="40"/>
  <c r="E50" i="40"/>
  <c r="G49" i="40"/>
  <c r="F48" i="40"/>
  <c r="F47" i="40"/>
  <c r="G47" i="40" s="1"/>
  <c r="F46" i="40"/>
  <c r="E46" i="40"/>
  <c r="E45" i="40" s="1"/>
  <c r="G44" i="40"/>
  <c r="E44" i="40"/>
  <c r="E18" i="38" s="1"/>
  <c r="E43" i="40"/>
  <c r="E16" i="38" s="1"/>
  <c r="G16" i="38" s="1"/>
  <c r="F42" i="40"/>
  <c r="F38" i="40"/>
  <c r="F41" i="40" s="1"/>
  <c r="E38" i="40"/>
  <c r="E35" i="40"/>
  <c r="G35" i="40" s="1"/>
  <c r="E34" i="40"/>
  <c r="E41" i="40" s="1"/>
  <c r="G33" i="40"/>
  <c r="F32" i="40"/>
  <c r="E32" i="40"/>
  <c r="G32" i="40" s="1"/>
  <c r="G31" i="40"/>
  <c r="G30" i="40"/>
  <c r="G29" i="40"/>
  <c r="F28" i="40"/>
  <c r="E28" i="40"/>
  <c r="G27" i="40"/>
  <c r="G26" i="40"/>
  <c r="G25" i="40"/>
  <c r="G24" i="40"/>
  <c r="G23" i="40"/>
  <c r="G22" i="40"/>
  <c r="G20" i="40"/>
  <c r="G19" i="40"/>
  <c r="G18" i="40"/>
  <c r="F17" i="40"/>
  <c r="F21" i="40" s="1"/>
  <c r="E17" i="40"/>
  <c r="E21" i="40" s="1"/>
  <c r="G16" i="40"/>
  <c r="G15" i="40"/>
  <c r="G14" i="40"/>
  <c r="G13" i="40"/>
  <c r="G12" i="40"/>
  <c r="G11" i="40"/>
  <c r="G10" i="40"/>
  <c r="G9" i="40"/>
  <c r="G8" i="40"/>
  <c r="AI22" i="41"/>
  <c r="AH22" i="41"/>
  <c r="AG22" i="41"/>
  <c r="AF22" i="41"/>
  <c r="AE22" i="41"/>
  <c r="AD22" i="41"/>
  <c r="AC22" i="41"/>
  <c r="AB22" i="41"/>
  <c r="AA22" i="41"/>
  <c r="Z22" i="41"/>
  <c r="Y22" i="41"/>
  <c r="X22" i="41"/>
  <c r="W22" i="41"/>
  <c r="V22" i="41"/>
  <c r="U22" i="41"/>
  <c r="T22" i="41"/>
  <c r="S22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B22" i="41"/>
  <c r="AK21" i="41"/>
  <c r="AJ21" i="41"/>
  <c r="AK20" i="41"/>
  <c r="AJ20" i="41"/>
  <c r="AK19" i="41"/>
  <c r="AJ19" i="41"/>
  <c r="AK18" i="41"/>
  <c r="AJ18" i="41"/>
  <c r="AK17" i="41"/>
  <c r="AJ17" i="41"/>
  <c r="AK16" i="41"/>
  <c r="AJ16" i="41"/>
  <c r="AK15" i="41"/>
  <c r="AJ15" i="41"/>
  <c r="AK14" i="41"/>
  <c r="AJ14" i="41"/>
  <c r="AK13" i="41"/>
  <c r="AJ13" i="41"/>
  <c r="AK12" i="41"/>
  <c r="AJ12" i="41"/>
  <c r="AK11" i="41"/>
  <c r="AJ11" i="41"/>
  <c r="AK10" i="41"/>
  <c r="AJ10" i="41"/>
  <c r="AK9" i="41"/>
  <c r="AJ9" i="41"/>
  <c r="AK8" i="41"/>
  <c r="AJ8" i="41"/>
  <c r="AK7" i="41"/>
  <c r="AJ7" i="41"/>
  <c r="AJ22" i="41" s="1"/>
  <c r="I21" i="33"/>
  <c r="H21" i="33"/>
  <c r="G21" i="33"/>
  <c r="D21" i="33"/>
  <c r="K19" i="33"/>
  <c r="J19" i="33"/>
  <c r="K18" i="33"/>
  <c r="J18" i="33"/>
  <c r="K17" i="33"/>
  <c r="J17" i="33"/>
  <c r="J16" i="33" s="1"/>
  <c r="K16" i="33"/>
  <c r="K15" i="33"/>
  <c r="J15" i="33"/>
  <c r="K14" i="33"/>
  <c r="J14" i="33"/>
  <c r="K13" i="33"/>
  <c r="J13" i="33"/>
  <c r="K12" i="33"/>
  <c r="J12" i="33"/>
  <c r="K11" i="33"/>
  <c r="J11" i="33"/>
  <c r="K8" i="33"/>
  <c r="J8" i="33"/>
  <c r="F45" i="40" l="1"/>
  <c r="G45" i="40" s="1"/>
  <c r="G22" i="38"/>
  <c r="I22" i="38" s="1"/>
  <c r="G15" i="38"/>
  <c r="I15" i="38" s="1"/>
  <c r="G28" i="40"/>
  <c r="E10" i="38"/>
  <c r="G10" i="38" s="1"/>
  <c r="H27" i="38"/>
  <c r="I27" i="38" s="1"/>
  <c r="G23" i="38"/>
  <c r="I23" i="38" s="1"/>
  <c r="G41" i="40"/>
  <c r="G28" i="38"/>
  <c r="I28" i="38" s="1"/>
  <c r="G38" i="40"/>
  <c r="G70" i="40"/>
  <c r="E20" i="38"/>
  <c r="H20" i="38" s="1"/>
  <c r="E48" i="40"/>
  <c r="G48" i="40" s="1"/>
  <c r="I29" i="38"/>
  <c r="F58" i="40"/>
  <c r="F74" i="40" s="1"/>
  <c r="G73" i="40"/>
  <c r="G72" i="40"/>
  <c r="G21" i="38"/>
  <c r="I21" i="38" s="1"/>
  <c r="E42" i="40"/>
  <c r="G42" i="40" s="1"/>
  <c r="G63" i="40"/>
  <c r="G8" i="38"/>
  <c r="I8" i="38" s="1"/>
  <c r="I31" i="38"/>
  <c r="C21" i="37"/>
  <c r="H21" i="37"/>
  <c r="K21" i="33"/>
  <c r="AK22" i="41"/>
  <c r="G21" i="40"/>
  <c r="J21" i="33"/>
  <c r="I16" i="39"/>
  <c r="I33" i="39"/>
  <c r="H18" i="38"/>
  <c r="G18" i="38"/>
  <c r="I18" i="38" s="1"/>
  <c r="F32" i="38"/>
  <c r="H19" i="38"/>
  <c r="G19" i="38"/>
  <c r="D21" i="37"/>
  <c r="C21" i="30"/>
  <c r="G21" i="30" s="1"/>
  <c r="G7" i="38"/>
  <c r="I7" i="38" s="1"/>
  <c r="E9" i="38"/>
  <c r="G9" i="38" s="1"/>
  <c r="H10" i="38"/>
  <c r="I10" i="38" s="1"/>
  <c r="H16" i="38"/>
  <c r="I16" i="38" s="1"/>
  <c r="D21" i="30"/>
  <c r="H21" i="30" s="1"/>
  <c r="G17" i="40"/>
  <c r="G34" i="40"/>
  <c r="E11" i="38"/>
  <c r="E17" i="38"/>
  <c r="E32" i="38" s="1"/>
  <c r="G32" i="38" s="1"/>
  <c r="I31" i="39"/>
  <c r="G43" i="40"/>
  <c r="G46" i="40"/>
  <c r="F17" i="38"/>
  <c r="H44" i="39"/>
  <c r="I44" i="39" s="1"/>
  <c r="I9" i="39"/>
  <c r="E58" i="40" l="1"/>
  <c r="G58" i="40" s="1"/>
  <c r="G20" i="38"/>
  <c r="I20" i="38" s="1"/>
  <c r="H9" i="38"/>
  <c r="I9" i="38" s="1"/>
  <c r="E74" i="40"/>
  <c r="G74" i="40" s="1"/>
  <c r="H17" i="38"/>
  <c r="G17" i="38"/>
  <c r="H11" i="38"/>
  <c r="G11" i="38"/>
  <c r="I19" i="38"/>
  <c r="I17" i="38" l="1"/>
  <c r="I11" i="38"/>
  <c r="H32" i="38"/>
  <c r="I32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14-21寸</t>
        </r>
      </text>
    </comment>
    <comment ref="A9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25-32寸</t>
        </r>
      </text>
    </comment>
    <comment ref="A13" authorId="0" shapeId="0" xr:uid="{00000000-0006-0000-0000-000003000000}">
      <text>
        <r>
          <rPr>
            <b/>
            <sz val="9"/>
            <color rgb="FF000000"/>
            <rFont val="宋体"/>
            <family val="3"/>
            <charset val="134"/>
          </rPr>
          <t>Administrator:</t>
        </r>
        <r>
          <rPr>
            <sz val="9"/>
            <color rgb="FF000000"/>
            <rFont val="宋体"/>
            <family val="3"/>
            <charset val="134"/>
          </rPr>
          <t xml:space="preserve">
单缸、脱水桶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wql</author>
    <author>Administrator</author>
  </authors>
  <commentList>
    <comment ref="F23" authorId="0" shapeId="0" xr:uid="{00000000-0006-0000-0200-000001000000}">
      <text>
        <r>
          <rPr>
            <b/>
            <sz val="9"/>
            <rFont val="宋体"/>
            <family val="3"/>
            <charset val="134"/>
          </rPr>
          <t>wql:</t>
        </r>
        <r>
          <rPr>
            <sz val="9"/>
            <rFont val="宋体"/>
            <family val="3"/>
            <charset val="134"/>
          </rPr>
          <t xml:space="preserve">
PVC销售19.25t，F23出9.16t，F72出10.09t</t>
        </r>
      </text>
    </comment>
    <comment ref="D25" authorId="1" shapeId="0" xr:uid="{00000000-0006-0000-0200-000002000000}">
      <text>
        <r>
          <rPr>
            <sz val="9"/>
            <rFont val="宋体"/>
            <family val="3"/>
            <charset val="134"/>
          </rPr>
          <t>Administrator:
风扇、塑料</t>
        </r>
      </text>
    </comment>
    <comment ref="B57" authorId="1" shapeId="0" xr:uid="{00000000-0006-0000-0200-000003000000}">
      <text>
        <r>
          <rPr>
            <sz val="9"/>
            <rFont val="宋体"/>
            <family val="3"/>
            <charset val="134"/>
          </rPr>
          <t>Administrator:
CPU、内存</t>
        </r>
      </text>
    </comment>
    <comment ref="C59" authorId="1" shapeId="0" xr:uid="{00000000-0006-0000-0200-000004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含灯泡灯管</t>
        </r>
      </text>
    </comment>
    <comment ref="B72" authorId="1" shapeId="0" xr:uid="{00000000-0006-0000-0200-000005000000}">
      <text>
        <r>
          <rPr>
            <b/>
            <sz val="9"/>
            <color rgb="FF000000"/>
            <rFont val="宋体"/>
            <family val="3"/>
            <charset val="134"/>
          </rPr>
          <t>Administrator:</t>
        </r>
        <r>
          <rPr>
            <sz val="9"/>
            <color rgb="FF000000"/>
            <rFont val="宋体"/>
            <family val="3"/>
            <charset val="134"/>
          </rPr>
          <t xml:space="preserve">
偏转线圈套、木壳、废杂物、液晶背光板、滤色板、偏光板、平衡盐水、无用垃圾、废弃零部件、电子枪金属、电容、转轴
、橡胶
对应附表9.2中36、41、44-46、50行数据</t>
        </r>
      </text>
    </comment>
    <comment ref="F72" authorId="0" shapeId="0" xr:uid="{00000000-0006-0000-0200-000006000000}">
      <text>
        <r>
          <rPr>
            <b/>
            <sz val="9"/>
            <rFont val="宋体"/>
            <family val="3"/>
            <charset val="134"/>
          </rPr>
          <t>wql:</t>
        </r>
        <r>
          <rPr>
            <sz val="9"/>
            <rFont val="宋体"/>
            <family val="3"/>
            <charset val="134"/>
          </rPr>
          <t xml:space="preserve">
含10.09tPVC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6" authorId="0" shapeId="0" xr:uid="{00000000-0006-0000-07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屏、锥、管颈管</t>
        </r>
      </text>
    </comment>
  </commentList>
</comments>
</file>

<file path=xl/sharedStrings.xml><?xml version="1.0" encoding="utf-8"?>
<sst xmlns="http://schemas.openxmlformats.org/spreadsheetml/2006/main" count="564" uniqueCount="300">
  <si>
    <t>附件1：</t>
  </si>
  <si>
    <t>废弃电器电子产品收购及拆解汇总情况表</t>
  </si>
  <si>
    <t>单位名称：南通森蓝环保科技有限公司</t>
  </si>
  <si>
    <t>报表时段：2020年07月01日-2020年09月30日</t>
  </si>
  <si>
    <t>项目</t>
  </si>
  <si>
    <t>期初库存</t>
  </si>
  <si>
    <t>本时段收购数量</t>
  </si>
  <si>
    <t>本时段拆解处理数量</t>
  </si>
  <si>
    <t>本时段退库转非基金数量</t>
  </si>
  <si>
    <t>目前库存数量</t>
  </si>
  <si>
    <t>台</t>
  </si>
  <si>
    <t>吨</t>
  </si>
  <si>
    <t>1.1废电视机-1</t>
  </si>
  <si>
    <t>1.2废电视机-2</t>
  </si>
  <si>
    <t xml:space="preserve">    其中：1.2.1 CRT电视机</t>
  </si>
  <si>
    <t xml:space="preserve">    其中：1.2.2 非CRT电视机</t>
  </si>
  <si>
    <t>2.废冰箱</t>
  </si>
  <si>
    <t>3.1废洗衣机-1</t>
  </si>
  <si>
    <t>3.2废洗衣机-2</t>
  </si>
  <si>
    <t>4.废空调</t>
  </si>
  <si>
    <t>5.1 废台式电脑（套）</t>
  </si>
  <si>
    <t xml:space="preserve">    其中：5.1.1台式电脑主机（台）</t>
  </si>
  <si>
    <t xml:space="preserve">    其中：5.1.2 CRT电脑显示器（台）</t>
  </si>
  <si>
    <t xml:space="preserve">    其中：5.1.3液晶电脑显示器（台）</t>
  </si>
  <si>
    <t>5.2其他废电脑（台）</t>
  </si>
  <si>
    <t>合计</t>
  </si>
  <si>
    <t>1.“废电视机-1”指14寸及以上且25寸以下阴极射线管（黑白、彩色）电视机；“废电视机-2”指25寸及以上阴极射线管（黑白、彩色）电视机，各尺寸等离子电视机、液晶电视机、OLED电视机和背投电视机。</t>
  </si>
  <si>
    <t>2.“废洗衣机-1”指单桶洗衣机和脱水机（3公斤＜干衣量≤10公斤）；“废洗衣机-2”指双桶洗衣机、波轮式全自动洗衣机、滚筒式全自动洗衣机（3公斤＜干衣量≤10公斤）。</t>
  </si>
  <si>
    <t>报表时段：2020年07月01日2020年09月30日</t>
  </si>
  <si>
    <t>邓士民</t>
  </si>
  <si>
    <t>高峰华</t>
  </si>
  <si>
    <t>韩蒙蒙</t>
  </si>
  <si>
    <t>何小亮</t>
  </si>
  <si>
    <t>刘金新</t>
  </si>
  <si>
    <t>马忙宝</t>
  </si>
  <si>
    <t>孙绕春</t>
  </si>
  <si>
    <t>王辉艳</t>
  </si>
  <si>
    <t>王小中</t>
  </si>
  <si>
    <t>夏秀花</t>
  </si>
  <si>
    <t>徐春雷</t>
  </si>
  <si>
    <t>徐高升</t>
  </si>
  <si>
    <t>徐国文</t>
  </si>
  <si>
    <t>徐祝善</t>
  </si>
  <si>
    <t>杨小祥</t>
  </si>
  <si>
    <t>张进华</t>
  </si>
  <si>
    <t>左先龙</t>
  </si>
  <si>
    <t>数量</t>
  </si>
  <si>
    <t>重量：kg</t>
  </si>
  <si>
    <t>全自动洗衣机</t>
  </si>
  <si>
    <t>-</t>
  </si>
  <si>
    <t>附件3-1：</t>
  </si>
  <si>
    <t>废弃电器电子产品关键拆解产物/再生原料销售和处理汇总情况表（一次拆解）</t>
  </si>
  <si>
    <t>名　　称</t>
  </si>
  <si>
    <t>上期结存             (吨)</t>
  </si>
  <si>
    <t>本时段产生量（吨）</t>
  </si>
  <si>
    <t>本时段处理量（吨）</t>
  </si>
  <si>
    <t>目前库存量（吨）</t>
  </si>
  <si>
    <t>金属类</t>
  </si>
  <si>
    <t>铜及其合金</t>
  </si>
  <si>
    <t>B-01-01</t>
  </si>
  <si>
    <t>其中：铜及其合金</t>
  </si>
  <si>
    <t>其中：铜及其合金（待加工）</t>
  </si>
  <si>
    <t>铝及其合金</t>
  </si>
  <si>
    <t>B-01-02</t>
  </si>
  <si>
    <t>其中：铝及其合金</t>
  </si>
  <si>
    <t>其中：铝及其合金（待加工）</t>
  </si>
  <si>
    <t>铁及其合金</t>
  </si>
  <si>
    <t>B-02-01</t>
  </si>
  <si>
    <t>其中：铁及其合金</t>
  </si>
  <si>
    <t>其中：铁及其合金（待加工）</t>
  </si>
  <si>
    <t>锌及其合金</t>
  </si>
  <si>
    <t>B-02-03</t>
  </si>
  <si>
    <t>其中：锌铁及其合金</t>
  </si>
  <si>
    <t>其中：锌及其合金（待加工）</t>
  </si>
  <si>
    <t>……</t>
  </si>
  <si>
    <t>金属类小计</t>
  </si>
  <si>
    <t>塑料类</t>
  </si>
  <si>
    <t>PP</t>
  </si>
  <si>
    <t>C-01-02</t>
  </si>
  <si>
    <t>PVC</t>
  </si>
  <si>
    <t>C-01-03</t>
  </si>
  <si>
    <t>PS</t>
  </si>
  <si>
    <t>C-01-04</t>
  </si>
  <si>
    <t>杂塑料</t>
  </si>
  <si>
    <t>其中：杂塑料</t>
  </si>
  <si>
    <t>其中：杂塑料（待加工）</t>
  </si>
  <si>
    <t>塑料类小计</t>
  </si>
  <si>
    <t>液态废物</t>
  </si>
  <si>
    <t>制冷剂</t>
  </si>
  <si>
    <t>D-01-01</t>
  </si>
  <si>
    <t>润滑油</t>
  </si>
  <si>
    <t>D-01-02</t>
  </si>
  <si>
    <t>盐水</t>
  </si>
  <si>
    <t>液态废物小计</t>
  </si>
  <si>
    <t>玻璃类</t>
  </si>
  <si>
    <t>CRT黑白电视机玻璃</t>
  </si>
  <si>
    <t>CRT彩色电视机锥玻璃</t>
  </si>
  <si>
    <t>CRT彩色电视机屏玻璃</t>
  </si>
  <si>
    <t>CRT显示器锥玻璃</t>
  </si>
  <si>
    <t>CRT显示器屏玻璃</t>
  </si>
  <si>
    <t>E-01-02</t>
  </si>
  <si>
    <t>其它玻璃</t>
  </si>
  <si>
    <t>其中：其它玻璃-冰箱玻璃</t>
  </si>
  <si>
    <t>其中：其它玻璃-管颈管玻璃</t>
  </si>
  <si>
    <t>玻璃类小计</t>
  </si>
  <si>
    <t>废弃零（部）件</t>
  </si>
  <si>
    <t>压缩机</t>
  </si>
  <si>
    <t>F-01-03</t>
  </si>
  <si>
    <t>其中：压缩机-冰箱</t>
  </si>
  <si>
    <t>其中：压缩机-空调</t>
  </si>
  <si>
    <t>电动机</t>
  </si>
  <si>
    <t>F-01-04</t>
  </si>
  <si>
    <t>其中：电动机-洗衣机</t>
  </si>
  <si>
    <t>其中：电动机-空调</t>
  </si>
  <si>
    <t>印刷电路板</t>
  </si>
  <si>
    <t>F-01-09</t>
  </si>
  <si>
    <t>其中：印刷线路板-黑白电视</t>
  </si>
  <si>
    <t>其中：印刷线路板-彩色电视</t>
  </si>
  <si>
    <t>其中：印刷线路板-液晶显示器</t>
  </si>
  <si>
    <t>其中：印刷线路板-CRT显示器</t>
  </si>
  <si>
    <t>其中：印刷线路板-洗衣机</t>
  </si>
  <si>
    <t>其中：印刷线路板-空调</t>
  </si>
  <si>
    <t>其中：印刷线路板-冰箱</t>
  </si>
  <si>
    <t>其中：主机板</t>
  </si>
  <si>
    <t>其中：其他（CPU、内存条）</t>
  </si>
  <si>
    <t>废弃零（部）件小计</t>
  </si>
  <si>
    <t>其他</t>
  </si>
  <si>
    <t>电线电缆</t>
  </si>
  <si>
    <t>G-01-03</t>
  </si>
  <si>
    <t>其中：电线电缆</t>
  </si>
  <si>
    <t>其中：电线电缆（待加工）</t>
  </si>
  <si>
    <t>冰箱保温层材料</t>
  </si>
  <si>
    <t>G-01-04</t>
  </si>
  <si>
    <t>荧光粉</t>
  </si>
  <si>
    <t>F-01-21</t>
  </si>
  <si>
    <t>光驱</t>
  </si>
  <si>
    <t>F-01-14</t>
  </si>
  <si>
    <t>软驱</t>
  </si>
  <si>
    <t>F-01-15</t>
  </si>
  <si>
    <t>硬盘</t>
  </si>
  <si>
    <t>F-01-08</t>
  </si>
  <si>
    <t>（电脑主机）电源</t>
  </si>
  <si>
    <t>F-01-23</t>
  </si>
  <si>
    <t>液晶面板</t>
  </si>
  <si>
    <t>E-01-10</t>
  </si>
  <si>
    <t>（液晶）光源</t>
  </si>
  <si>
    <t>F-01-25</t>
  </si>
  <si>
    <t>（空调）冷凝器</t>
  </si>
  <si>
    <t>B-01-05</t>
  </si>
  <si>
    <t>（空调）蒸发器</t>
  </si>
  <si>
    <t>B-01-06</t>
  </si>
  <si>
    <t>其他小计</t>
  </si>
  <si>
    <t>总　　计</t>
  </si>
  <si>
    <t>附件3-2：</t>
  </si>
  <si>
    <t>废弃电器电子产品关键拆解产物/再生原料销售和处理汇总情况表（二次拆解）</t>
  </si>
  <si>
    <t>目前库存量        （吨）</t>
  </si>
  <si>
    <t>库存</t>
  </si>
  <si>
    <t>锡及其合金</t>
  </si>
  <si>
    <t>B-01-04</t>
  </si>
  <si>
    <t>贵金属富集物</t>
  </si>
  <si>
    <t>C-01</t>
  </si>
  <si>
    <t>液晶面板塑料</t>
  </si>
  <si>
    <t>C-03-03-01</t>
  </si>
  <si>
    <t>电子杂件</t>
  </si>
  <si>
    <t>F-01-16</t>
  </si>
  <si>
    <t>（印刷电路板）非金属组分</t>
  </si>
  <si>
    <t>G-01-01</t>
  </si>
  <si>
    <t>其中：树脂粉-印刷电路板</t>
  </si>
  <si>
    <t>其中：基板-印刷电路板</t>
  </si>
  <si>
    <t>其中：非金属组分-主机印刷电路板</t>
  </si>
  <si>
    <t>其中：非金属组分-显示器电路板</t>
  </si>
  <si>
    <t>附件4：</t>
  </si>
  <si>
    <t>废弃电器电子产品收购入库审定情况表</t>
  </si>
  <si>
    <t>单位名称：南通桑德森蓝环保科技有限公司</t>
  </si>
  <si>
    <t>报表时段：2019年10月1日-2019年12月31日</t>
  </si>
  <si>
    <t>序号</t>
  </si>
  <si>
    <t>名称</t>
  </si>
  <si>
    <t>单位申报</t>
  </si>
  <si>
    <t>审计核减</t>
  </si>
  <si>
    <t>审定情况</t>
  </si>
  <si>
    <t>备注</t>
  </si>
  <si>
    <t>重量</t>
  </si>
  <si>
    <t>（台）</t>
  </si>
  <si>
    <t>（吨）</t>
  </si>
  <si>
    <t>附表5：</t>
  </si>
  <si>
    <t>废弃电器电子产品拆解处理审定情况表</t>
  </si>
  <si>
    <t>合　计</t>
  </si>
  <si>
    <t>附件6：</t>
  </si>
  <si>
    <t>废弃电器电子产品关键拆解产物处理审定情况表</t>
  </si>
  <si>
    <t>关键拆解产物</t>
  </si>
  <si>
    <t>期初结存</t>
  </si>
  <si>
    <t>本时段累计产生量</t>
  </si>
  <si>
    <t>本时段累计处理量</t>
  </si>
  <si>
    <t>期末未处理量（累计产生量-累计处理量）</t>
  </si>
  <si>
    <t>2019年10月01日-2020年09月30日产生量</t>
  </si>
  <si>
    <t>前12个月累计产生量与期末未处理量差额</t>
  </si>
  <si>
    <t>19年</t>
  </si>
  <si>
    <t>20年</t>
  </si>
  <si>
    <t>D(吨)</t>
  </si>
  <si>
    <t>E（吨）</t>
  </si>
  <si>
    <t>F（吨）</t>
  </si>
  <si>
    <t>G（吨）=D+E-F</t>
  </si>
  <si>
    <t>H（吨）</t>
  </si>
  <si>
    <t>G-H（吨）</t>
  </si>
  <si>
    <t>4季度</t>
  </si>
  <si>
    <t>1季度</t>
  </si>
  <si>
    <r>
      <rPr>
        <b/>
        <sz val="8"/>
        <color rgb="FF000000"/>
        <rFont val="Times New Roman"/>
        <family val="1"/>
      </rPr>
      <t>2</t>
    </r>
    <r>
      <rPr>
        <b/>
        <sz val="8"/>
        <color rgb="FF000000"/>
        <rFont val="宋体"/>
        <family val="3"/>
        <charset val="134"/>
      </rPr>
      <t>季度</t>
    </r>
  </si>
  <si>
    <t>CRT黑白电视机</t>
  </si>
  <si>
    <t>CRT玻璃</t>
  </si>
  <si>
    <t>印刷电路板（危废）</t>
  </si>
  <si>
    <t>CRT彩色电视机</t>
  </si>
  <si>
    <r>
      <rPr>
        <sz val="10"/>
        <color indexed="8"/>
        <rFont val="Times New Roman"/>
        <family val="1"/>
      </rPr>
      <t>CRT</t>
    </r>
    <r>
      <rPr>
        <sz val="10"/>
        <color rgb="FF000000"/>
        <rFont val="宋体"/>
        <family val="3"/>
        <charset val="134"/>
      </rPr>
      <t>锥玻璃（危废）</t>
    </r>
  </si>
  <si>
    <r>
      <rPr>
        <sz val="10"/>
        <color indexed="8"/>
        <rFont val="Times New Roman"/>
        <family val="1"/>
      </rPr>
      <t>CRT</t>
    </r>
    <r>
      <rPr>
        <sz val="10"/>
        <color rgb="FF000000"/>
        <rFont val="宋体"/>
        <family val="3"/>
        <charset val="134"/>
      </rPr>
      <t>屏玻璃</t>
    </r>
  </si>
  <si>
    <t>平板电视机（液晶电视机、等离子电视机）</t>
  </si>
  <si>
    <t>光源</t>
  </si>
  <si>
    <t>电冰箱</t>
  </si>
  <si>
    <t>保温层材料</t>
  </si>
  <si>
    <t>洗衣机</t>
  </si>
  <si>
    <t>空调</t>
  </si>
  <si>
    <t>冷凝器</t>
  </si>
  <si>
    <t>蒸发器</t>
  </si>
  <si>
    <t>CRT显示器</t>
  </si>
  <si>
    <t>CRT锥玻璃（危废）</t>
  </si>
  <si>
    <t>CRT屏玻璃</t>
  </si>
  <si>
    <t>液晶显示器</t>
  </si>
  <si>
    <t>计算机主机</t>
  </si>
  <si>
    <t>电源</t>
  </si>
  <si>
    <t>一体机、笔记本电脑</t>
  </si>
  <si>
    <t>附件7：</t>
  </si>
  <si>
    <t>废弃电器电子产品关键拆解产物系数还原情况表</t>
  </si>
  <si>
    <t>规格</t>
  </si>
  <si>
    <t>单台平均重量/千克</t>
  </si>
  <si>
    <t>物料系数</t>
  </si>
  <si>
    <t>台帐记载拆解量A1</t>
  </si>
  <si>
    <t>台帐记载拆解重量A1</t>
  </si>
  <si>
    <t>系数核算产生重量A2</t>
  </si>
  <si>
    <t>系数核算产生量A2</t>
  </si>
  <si>
    <t>差异率（A1-A2）*100%/A2</t>
  </si>
  <si>
    <t>单台实际平均重量/千克</t>
  </si>
  <si>
    <t>校正物料系数</t>
  </si>
  <si>
    <t>电视机CRT玻璃</t>
  </si>
  <si>
    <t>4-9寸</t>
  </si>
  <si>
    <t>12寸</t>
  </si>
  <si>
    <t>黑白14寸</t>
  </si>
  <si>
    <t>彩色14寸</t>
  </si>
  <si>
    <t>黑白17寸</t>
  </si>
  <si>
    <t>彩色17寸</t>
  </si>
  <si>
    <t>21寸</t>
  </si>
  <si>
    <t>25寸</t>
  </si>
  <si>
    <t>29寸</t>
  </si>
  <si>
    <t>32寸及以上</t>
  </si>
  <si>
    <t>千克</t>
  </si>
  <si>
    <t>电视机印刷电路板</t>
  </si>
  <si>
    <t>电冰箱保温层</t>
  </si>
  <si>
    <t>120升以下</t>
  </si>
  <si>
    <t>120-220升</t>
  </si>
  <si>
    <t>220升以上</t>
  </si>
  <si>
    <t>电冰箱压缩机</t>
  </si>
  <si>
    <t>洗衣机电机</t>
  </si>
  <si>
    <t>单缸</t>
  </si>
  <si>
    <t>双缸</t>
  </si>
  <si>
    <t>全自动</t>
  </si>
  <si>
    <t>滚筒</t>
  </si>
  <si>
    <t>台式计算机CRT显示器CRT玻璃</t>
  </si>
  <si>
    <t>14寸</t>
  </si>
  <si>
    <t>17寸</t>
  </si>
  <si>
    <t>台式计算机CRT显示器印刷电路板</t>
  </si>
  <si>
    <t>台式计算机主机电路板</t>
  </si>
  <si>
    <t>主机</t>
  </si>
  <si>
    <t>空调压缩机</t>
  </si>
  <si>
    <t>审核时段内产生量（吨）</t>
  </si>
  <si>
    <r>
      <rPr>
        <sz val="12"/>
        <rFont val="Arial Narrow"/>
        <family val="2"/>
      </rPr>
      <t>累计产生量D</t>
    </r>
    <r>
      <rPr>
        <sz val="12"/>
        <rFont val="宋体"/>
        <family val="3"/>
        <charset val="134"/>
      </rPr>
      <t>（吨）</t>
    </r>
  </si>
  <si>
    <r>
      <rPr>
        <sz val="12"/>
        <rFont val="Arial Narrow"/>
        <family val="2"/>
      </rPr>
      <t>累计处理量E</t>
    </r>
    <r>
      <rPr>
        <sz val="12"/>
        <rFont val="宋体"/>
        <family val="3"/>
        <charset val="134"/>
      </rPr>
      <t>（吨）</t>
    </r>
  </si>
  <si>
    <r>
      <rPr>
        <sz val="12"/>
        <rFont val="Arial Narrow"/>
        <family val="2"/>
      </rPr>
      <t>期末未处理量F=D-E(</t>
    </r>
    <r>
      <rPr>
        <sz val="12"/>
        <rFont val="宋体"/>
        <family val="3"/>
        <charset val="134"/>
      </rPr>
      <t>吨</t>
    </r>
    <r>
      <rPr>
        <sz val="12"/>
        <rFont val="Arial Narrow"/>
        <family val="2"/>
      </rPr>
      <t>)</t>
    </r>
  </si>
  <si>
    <r>
      <rPr>
        <sz val="12"/>
        <rFont val="宋体"/>
        <family val="3"/>
        <charset val="134"/>
      </rPr>
      <t>2017年</t>
    </r>
    <r>
      <rPr>
        <sz val="12"/>
        <rFont val="Arial Narrow"/>
        <family val="2"/>
      </rPr>
      <t>4</t>
    </r>
    <r>
      <rPr>
        <sz val="12"/>
        <rFont val="宋体"/>
        <family val="3"/>
        <charset val="134"/>
      </rPr>
      <t>月</t>
    </r>
    <r>
      <rPr>
        <sz val="12"/>
        <rFont val="Arial Narrow"/>
        <family val="2"/>
      </rPr>
      <t>1</t>
    </r>
    <r>
      <rPr>
        <sz val="12"/>
        <rFont val="宋体"/>
        <family val="3"/>
        <charset val="134"/>
      </rPr>
      <t>日</t>
    </r>
    <r>
      <rPr>
        <sz val="12"/>
        <rFont val="Arial Narrow"/>
        <family val="2"/>
      </rPr>
      <t>-2018</t>
    </r>
    <r>
      <rPr>
        <sz val="12"/>
        <rFont val="宋体"/>
        <family val="3"/>
        <charset val="134"/>
      </rPr>
      <t>年</t>
    </r>
    <r>
      <rPr>
        <sz val="12"/>
        <rFont val="Arial Narrow"/>
        <family val="2"/>
      </rPr>
      <t>3</t>
    </r>
    <r>
      <rPr>
        <sz val="12"/>
        <rFont val="宋体"/>
        <family val="3"/>
        <charset val="134"/>
      </rPr>
      <t>月</t>
    </r>
    <r>
      <rPr>
        <sz val="12"/>
        <rFont val="Arial Narrow"/>
        <family val="2"/>
      </rPr>
      <t>31</t>
    </r>
    <r>
      <rPr>
        <sz val="12"/>
        <rFont val="宋体"/>
        <family val="3"/>
        <charset val="134"/>
      </rPr>
      <t>日产生量</t>
    </r>
  </si>
  <si>
    <r>
      <rPr>
        <sz val="12"/>
        <rFont val="Arial Narrow"/>
        <family val="2"/>
      </rPr>
      <t>是否在1</t>
    </r>
    <r>
      <rPr>
        <sz val="12"/>
        <rFont val="宋体"/>
        <family val="3"/>
        <charset val="134"/>
      </rPr>
      <t>年内处理完毕</t>
    </r>
  </si>
  <si>
    <r>
      <rPr>
        <sz val="12"/>
        <rFont val="Arial Narrow"/>
        <family val="2"/>
      </rPr>
      <t>CRT</t>
    </r>
    <r>
      <rPr>
        <sz val="12"/>
        <rFont val="宋体"/>
        <family val="3"/>
        <charset val="134"/>
      </rPr>
      <t>玻璃</t>
    </r>
  </si>
  <si>
    <t>是</t>
  </si>
  <si>
    <r>
      <rPr>
        <sz val="12"/>
        <rFont val="Arial Narrow"/>
        <family val="2"/>
      </rPr>
      <t>CRT</t>
    </r>
    <r>
      <rPr>
        <sz val="12"/>
        <rFont val="宋体"/>
        <family val="3"/>
        <charset val="134"/>
      </rPr>
      <t>屏玻璃</t>
    </r>
  </si>
  <si>
    <r>
      <rPr>
        <sz val="12"/>
        <rFont val="Arial Narrow"/>
        <family val="2"/>
      </rPr>
      <t>CRT</t>
    </r>
    <r>
      <rPr>
        <sz val="12"/>
        <rFont val="宋体"/>
        <family val="3"/>
        <charset val="134"/>
      </rPr>
      <t>锥玻璃（危废）</t>
    </r>
  </si>
  <si>
    <t>附件2：</t>
  </si>
  <si>
    <t>14寸彩色电视机</t>
  </si>
  <si>
    <t>17寸彩色电视机</t>
  </si>
  <si>
    <t>21寸彩色电视机</t>
  </si>
  <si>
    <t>25寸彩色电视机</t>
  </si>
  <si>
    <t>29寸彩色电视机</t>
  </si>
  <si>
    <t>120L以下电冰箱</t>
  </si>
  <si>
    <t>120L-220L电冰箱</t>
  </si>
  <si>
    <t>220L以上电冰箱</t>
  </si>
  <si>
    <t>单缸洗衣机</t>
  </si>
  <si>
    <t>双缸洗衣机</t>
  </si>
  <si>
    <t>壁挂式房间空调器</t>
  </si>
  <si>
    <t>台式机主机</t>
  </si>
  <si>
    <t>14寸彩色CRT显示器</t>
  </si>
  <si>
    <t>17寸彩色CRT显示器</t>
  </si>
  <si>
    <t>合计(台/套)</t>
  </si>
  <si>
    <t>单位名称：南通森蓝环保科技有限公司</t>
    <phoneticPr fontId="42" type="noConversion"/>
  </si>
  <si>
    <t>废弃电器电子产品收购及入库明细表</t>
    <phoneticPr fontId="42" type="noConversion"/>
  </si>
  <si>
    <t>上期结存 (吨)</t>
    <phoneticPr fontId="42" type="noConversion"/>
  </si>
  <si>
    <t>名称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</si>
</sst>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_-;_-@_-"/>
    <numFmt numFmtId="177" formatCode="_ * #,##0.00_ ;_ * \-#,##0.00_ ;_ * &quot;-&quot;??.00_ ;_ @_ "/>
    <numFmt numFmtId="178" formatCode="_ * #,##0_ ;_ * \-#,##0_ ;_ * &quot;-&quot;??_ ;_ @_ "/>
    <numFmt numFmtId="179" formatCode="0.00000_ "/>
    <numFmt numFmtId="180" formatCode="_-* #,##0_-;\-* #,##0_-;_-* &quot;-&quot;_-;_-@_-"/>
    <numFmt numFmtId="181" formatCode="0.00000_);[Red]\(0.00000\)"/>
    <numFmt numFmtId="182" formatCode="0.000_);[Red]\(0.000\)"/>
    <numFmt numFmtId="184" formatCode="0.00_);[Red]\(0.00\)"/>
    <numFmt numFmtId="185" formatCode="0.00_ "/>
    <numFmt numFmtId="186" formatCode="0_);[Red]\(0\)"/>
  </numFmts>
  <fonts count="48" x14ac:knownFonts="1">
    <font>
      <sz val="12"/>
      <name val="宋体"/>
      <charset val="134"/>
    </font>
    <font>
      <sz val="12"/>
      <name val="Arial Narrow"/>
      <family val="2"/>
    </font>
    <font>
      <sz val="12"/>
      <color rgb="FF000000"/>
      <name val="Arial Narrow"/>
      <family val="2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仿宋_GB2312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theme="1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8"/>
      <color rgb="FF000000"/>
      <name val="Times New Roman"/>
      <family val="1"/>
    </font>
    <font>
      <sz val="10"/>
      <color indexed="8"/>
      <name val="Arial"/>
      <family val="2"/>
    </font>
    <font>
      <sz val="10.5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name val="Calibri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b/>
      <sz val="8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rgb="FF000000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3" fillId="5" borderId="0" applyNumberFormat="0" applyBorder="0" applyAlignment="0" applyProtection="0">
      <alignment vertical="center"/>
    </xf>
    <xf numFmtId="9" fontId="41" fillId="0" borderId="0" applyFont="0" applyFill="0" applyBorder="0" applyAlignment="0" applyProtection="0"/>
    <xf numFmtId="0" fontId="33" fillId="5" borderId="0" applyNumberFormat="0" applyBorder="0" applyAlignment="0" applyProtection="0">
      <alignment vertical="center"/>
    </xf>
    <xf numFmtId="0" fontId="41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1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37" fillId="0" borderId="0"/>
    <xf numFmtId="0" fontId="34" fillId="0" borderId="0">
      <alignment vertical="center"/>
    </xf>
    <xf numFmtId="0" fontId="36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34" fillId="0" borderId="0">
      <alignment vertical="center"/>
    </xf>
    <xf numFmtId="0" fontId="41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</cellStyleXfs>
  <cellXfs count="2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wrapText="1"/>
    </xf>
    <xf numFmtId="0" fontId="3" fillId="0" borderId="0" xfId="17" applyFont="1" applyFill="1" applyAlignment="1">
      <alignment vertical="center"/>
    </xf>
    <xf numFmtId="0" fontId="3" fillId="0" borderId="0" xfId="17" applyFont="1" applyFill="1" applyAlignment="1">
      <alignment vertical="center" wrapText="1"/>
    </xf>
    <xf numFmtId="0" fontId="4" fillId="0" borderId="0" xfId="17" applyFont="1" applyFill="1" applyAlignment="1">
      <alignment vertical="center"/>
    </xf>
    <xf numFmtId="0" fontId="41" fillId="0" borderId="0" xfId="17" applyFill="1" applyAlignment="1">
      <alignment vertical="center"/>
    </xf>
    <xf numFmtId="178" fontId="0" fillId="0" borderId="0" xfId="2" applyNumberFormat="1" applyFont="1" applyFill="1" applyAlignment="1">
      <alignment vertical="center"/>
    </xf>
    <xf numFmtId="43" fontId="0" fillId="0" borderId="0" xfId="2" applyFont="1" applyFill="1" applyAlignment="1">
      <alignment vertical="center"/>
    </xf>
    <xf numFmtId="9" fontId="0" fillId="0" borderId="0" xfId="4" applyFont="1" applyFill="1" applyAlignment="1">
      <alignment vertical="center"/>
    </xf>
    <xf numFmtId="0" fontId="4" fillId="0" borderId="0" xfId="17" applyFont="1" applyFill="1" applyAlignment="1">
      <alignment horizontal="left" vertical="center"/>
    </xf>
    <xf numFmtId="0" fontId="41" fillId="0" borderId="0" xfId="17" applyFill="1"/>
    <xf numFmtId="0" fontId="6" fillId="0" borderId="0" xfId="17" applyFont="1" applyFill="1" applyAlignment="1">
      <alignment horizontal="left" vertical="center"/>
    </xf>
    <xf numFmtId="178" fontId="3" fillId="0" borderId="0" xfId="2" applyNumberFormat="1" applyFont="1" applyFill="1" applyAlignment="1">
      <alignment vertical="center"/>
    </xf>
    <xf numFmtId="43" fontId="3" fillId="0" borderId="0" xfId="2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78" fontId="6" fillId="0" borderId="5" xfId="2" applyNumberFormat="1" applyFont="1" applyFill="1" applyBorder="1" applyAlignment="1">
      <alignment vertical="center" wrapText="1"/>
    </xf>
    <xf numFmtId="43" fontId="6" fillId="0" borderId="5" xfId="2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178" fontId="7" fillId="0" borderId="5" xfId="2" applyNumberFormat="1" applyFont="1" applyFill="1" applyBorder="1" applyAlignment="1">
      <alignment horizontal="right" vertical="center"/>
    </xf>
    <xf numFmtId="43" fontId="7" fillId="0" borderId="5" xfId="2" applyFont="1" applyFill="1" applyBorder="1" applyAlignment="1">
      <alignment horizontal="right" vertical="center"/>
    </xf>
    <xf numFmtId="178" fontId="7" fillId="0" borderId="5" xfId="2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>
      <alignment horizontal="center" vertical="center"/>
    </xf>
    <xf numFmtId="178" fontId="9" fillId="0" borderId="5" xfId="2" applyNumberFormat="1" applyFont="1" applyFill="1" applyBorder="1" applyAlignment="1">
      <alignment horizontal="right" vertical="center"/>
    </xf>
    <xf numFmtId="43" fontId="9" fillId="0" borderId="5" xfId="2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43" fontId="9" fillId="0" borderId="5" xfId="2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>
      <alignment horizontal="right" vertical="center"/>
    </xf>
    <xf numFmtId="43" fontId="3" fillId="0" borderId="5" xfId="2" applyFont="1" applyFill="1" applyBorder="1" applyAlignment="1">
      <alignment horizontal="right" vertical="center"/>
    </xf>
    <xf numFmtId="9" fontId="3" fillId="0" borderId="0" xfId="4" applyFont="1" applyFill="1" applyAlignment="1">
      <alignment vertical="center"/>
    </xf>
    <xf numFmtId="9" fontId="6" fillId="0" borderId="5" xfId="4" applyFont="1" applyFill="1" applyBorder="1" applyAlignment="1">
      <alignment vertical="center" wrapText="1"/>
    </xf>
    <xf numFmtId="0" fontId="3" fillId="0" borderId="13" xfId="17" applyFont="1" applyFill="1" applyBorder="1" applyAlignment="1">
      <alignment vertical="center" wrapText="1"/>
    </xf>
    <xf numFmtId="0" fontId="3" fillId="0" borderId="14" xfId="17" applyFont="1" applyFill="1" applyBorder="1" applyAlignment="1">
      <alignment vertical="center" wrapText="1"/>
    </xf>
    <xf numFmtId="176" fontId="3" fillId="0" borderId="15" xfId="1" applyNumberFormat="1" applyFont="1" applyFill="1" applyBorder="1" applyAlignment="1">
      <alignment horizontal="right" vertical="center"/>
    </xf>
    <xf numFmtId="0" fontId="3" fillId="0" borderId="16" xfId="17" applyFont="1" applyFill="1" applyBorder="1" applyAlignment="1">
      <alignment horizontal="right" vertical="center"/>
    </xf>
    <xf numFmtId="10" fontId="7" fillId="0" borderId="5" xfId="4" applyNumberFormat="1" applyFont="1" applyFill="1" applyBorder="1" applyAlignment="1">
      <alignment horizontal="right" vertical="center"/>
    </xf>
    <xf numFmtId="180" fontId="3" fillId="0" borderId="16" xfId="17" applyNumberFormat="1" applyFont="1" applyFill="1" applyBorder="1" applyAlignment="1">
      <alignment horizontal="right" vertical="center"/>
    </xf>
    <xf numFmtId="10" fontId="9" fillId="0" borderId="5" xfId="4" applyNumberFormat="1" applyFont="1" applyFill="1" applyBorder="1" applyAlignment="1">
      <alignment horizontal="right" vertical="center"/>
    </xf>
    <xf numFmtId="0" fontId="4" fillId="0" borderId="16" xfId="17" applyFont="1" applyFill="1" applyBorder="1" applyAlignment="1">
      <alignment horizontal="right" vertical="center"/>
    </xf>
    <xf numFmtId="176" fontId="3" fillId="0" borderId="0" xfId="17" applyNumberFormat="1" applyFont="1" applyFill="1" applyAlignment="1">
      <alignment vertical="center"/>
    </xf>
    <xf numFmtId="43" fontId="3" fillId="0" borderId="0" xfId="17" applyNumberFormat="1" applyFont="1" applyFill="1" applyAlignment="1">
      <alignment vertical="center"/>
    </xf>
    <xf numFmtId="43" fontId="4" fillId="0" borderId="0" xfId="17" applyNumberFormat="1" applyFont="1" applyFill="1" applyAlignment="1">
      <alignment vertical="center"/>
    </xf>
    <xf numFmtId="0" fontId="6" fillId="0" borderId="0" xfId="17" applyFont="1" applyFill="1" applyAlignment="1">
      <alignment vertical="center"/>
    </xf>
    <xf numFmtId="182" fontId="6" fillId="0" borderId="0" xfId="17" applyNumberFormat="1" applyFont="1" applyFill="1" applyAlignment="1">
      <alignment vertical="center"/>
    </xf>
    <xf numFmtId="3" fontId="10" fillId="0" borderId="0" xfId="17" applyNumberFormat="1" applyFont="1" applyFill="1"/>
    <xf numFmtId="180" fontId="41" fillId="0" borderId="0" xfId="17" applyNumberFormat="1" applyFill="1" applyAlignment="1">
      <alignment vertical="center"/>
    </xf>
    <xf numFmtId="176" fontId="3" fillId="0" borderId="17" xfId="1" applyNumberFormat="1" applyFont="1" applyFill="1" applyBorder="1" applyAlignment="1">
      <alignment horizontal="right" vertical="center"/>
    </xf>
    <xf numFmtId="0" fontId="3" fillId="0" borderId="18" xfId="17" applyFont="1" applyFill="1" applyBorder="1" applyAlignment="1">
      <alignment horizontal="right" vertical="center"/>
    </xf>
    <xf numFmtId="0" fontId="11" fillId="2" borderId="0" xfId="17" applyFont="1" applyFill="1" applyAlignment="1">
      <alignment vertical="center"/>
    </xf>
    <xf numFmtId="0" fontId="11" fillId="0" borderId="0" xfId="17" applyFont="1" applyAlignment="1">
      <alignment vertical="center"/>
    </xf>
    <xf numFmtId="181" fontId="11" fillId="0" borderId="0" xfId="17" applyNumberFormat="1" applyFont="1" applyAlignment="1">
      <alignment vertical="center"/>
    </xf>
    <xf numFmtId="0" fontId="12" fillId="0" borderId="0" xfId="17" applyFont="1" applyAlignment="1">
      <alignment horizontal="left" vertical="center"/>
    </xf>
    <xf numFmtId="0" fontId="6" fillId="0" borderId="0" xfId="17" applyFont="1" applyAlignment="1">
      <alignment horizontal="left" vertical="center"/>
    </xf>
    <xf numFmtId="0" fontId="11" fillId="0" borderId="0" xfId="17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center" vertical="center" wrapText="1"/>
    </xf>
    <xf numFmtId="181" fontId="3" fillId="0" borderId="5" xfId="0" applyNumberFormat="1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</xf>
    <xf numFmtId="0" fontId="3" fillId="0" borderId="5" xfId="17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 wrapText="1"/>
    </xf>
    <xf numFmtId="43" fontId="6" fillId="2" borderId="5" xfId="2" applyFont="1" applyFill="1" applyBorder="1" applyAlignment="1">
      <alignment vertical="center"/>
    </xf>
    <xf numFmtId="0" fontId="14" fillId="0" borderId="5" xfId="17" applyFont="1" applyFill="1" applyBorder="1" applyAlignment="1">
      <alignment horizontal="center" vertical="center" wrapText="1"/>
    </xf>
    <xf numFmtId="43" fontId="3" fillId="2" borderId="5" xfId="2" applyFont="1" applyFill="1" applyBorder="1" applyAlignment="1">
      <alignment horizontal="center" vertical="center"/>
    </xf>
    <xf numFmtId="0" fontId="4" fillId="0" borderId="5" xfId="17" applyFont="1" applyFill="1" applyBorder="1" applyAlignment="1">
      <alignment vertical="center"/>
    </xf>
    <xf numFmtId="0" fontId="4" fillId="0" borderId="5" xfId="17" applyFont="1" applyFill="1" applyBorder="1" applyAlignment="1">
      <alignment horizontal="center" vertical="center"/>
    </xf>
    <xf numFmtId="43" fontId="4" fillId="0" borderId="5" xfId="2" applyFont="1" applyFill="1" applyBorder="1" applyAlignment="1">
      <alignment horizontal="right" vertical="center"/>
    </xf>
    <xf numFmtId="182" fontId="11" fillId="0" borderId="0" xfId="17" applyNumberFormat="1" applyFont="1" applyAlignment="1">
      <alignment vertical="center"/>
    </xf>
    <xf numFmtId="43" fontId="11" fillId="0" borderId="0" xfId="2" applyFont="1" applyAlignment="1">
      <alignment vertical="center"/>
    </xf>
    <xf numFmtId="0" fontId="11" fillId="0" borderId="0" xfId="17" applyFont="1" applyBorder="1" applyAlignment="1">
      <alignment vertical="center"/>
    </xf>
    <xf numFmtId="181" fontId="11" fillId="0" borderId="0" xfId="17" applyNumberFormat="1" applyFont="1" applyBorder="1" applyAlignment="1">
      <alignment horizontal="center" vertical="center" wrapText="1"/>
    </xf>
    <xf numFmtId="0" fontId="15" fillId="0" borderId="0" xfId="17" applyFont="1" applyBorder="1" applyAlignment="1">
      <alignment horizontal="center" vertical="center" wrapText="1"/>
    </xf>
    <xf numFmtId="43" fontId="11" fillId="0" borderId="0" xfId="2" applyFont="1" applyBorder="1" applyAlignment="1">
      <alignment vertical="center"/>
    </xf>
    <xf numFmtId="0" fontId="15" fillId="0" borderId="19" xfId="17" applyFont="1" applyBorder="1" applyAlignment="1">
      <alignment horizontal="center" vertical="center" wrapText="1"/>
    </xf>
    <xf numFmtId="0" fontId="16" fillId="0" borderId="20" xfId="17" applyFont="1" applyBorder="1" applyAlignment="1">
      <alignment horizontal="center" vertical="center" wrapText="1"/>
    </xf>
    <xf numFmtId="0" fontId="16" fillId="0" borderId="21" xfId="17" applyFont="1" applyBorder="1" applyAlignment="1">
      <alignment horizontal="center" vertical="center" wrapText="1"/>
    </xf>
    <xf numFmtId="0" fontId="17" fillId="0" borderId="21" xfId="17" applyFont="1" applyBorder="1" applyAlignment="1">
      <alignment horizontal="center" wrapText="1"/>
    </xf>
    <xf numFmtId="0" fontId="17" fillId="0" borderId="19" xfId="17" applyFont="1" applyBorder="1" applyAlignment="1">
      <alignment horizontal="left" vertical="center" wrapText="1"/>
    </xf>
    <xf numFmtId="0" fontId="18" fillId="0" borderId="22" xfId="17" applyFont="1" applyBorder="1" applyAlignment="1">
      <alignment horizontal="right" wrapText="1"/>
    </xf>
    <xf numFmtId="0" fontId="17" fillId="0" borderId="22" xfId="17" applyFont="1" applyBorder="1" applyAlignment="1">
      <alignment horizontal="right" wrapText="1"/>
    </xf>
    <xf numFmtId="4" fontId="18" fillId="0" borderId="22" xfId="17" applyNumberFormat="1" applyFont="1" applyBorder="1" applyAlignment="1">
      <alignment horizontal="right" wrapText="1"/>
    </xf>
    <xf numFmtId="4" fontId="17" fillId="0" borderId="22" xfId="17" applyNumberFormat="1" applyFont="1" applyBorder="1" applyAlignment="1">
      <alignment horizontal="right" wrapText="1"/>
    </xf>
    <xf numFmtId="0" fontId="16" fillId="0" borderId="19" xfId="17" applyFont="1" applyBorder="1" applyAlignment="1">
      <alignment horizontal="left" vertical="center" wrapText="1"/>
    </xf>
    <xf numFmtId="0" fontId="19" fillId="0" borderId="22" xfId="17" applyFont="1" applyBorder="1" applyAlignment="1">
      <alignment horizontal="right" wrapText="1"/>
    </xf>
    <xf numFmtId="181" fontId="3" fillId="0" borderId="23" xfId="0" applyNumberFormat="1" applyFont="1" applyFill="1" applyBorder="1" applyAlignment="1">
      <alignment horizontal="center" vertical="center" wrapText="1"/>
    </xf>
    <xf numFmtId="0" fontId="11" fillId="0" borderId="0" xfId="17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81" fontId="20" fillId="0" borderId="5" xfId="0" applyNumberFormat="1" applyFont="1" applyFill="1" applyBorder="1" applyAlignment="1">
      <alignment horizontal="center" vertical="center" wrapText="1"/>
    </xf>
    <xf numFmtId="43" fontId="3" fillId="0" borderId="23" xfId="2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3" fontId="4" fillId="0" borderId="23" xfId="2" applyFont="1" applyFill="1" applyBorder="1" applyAlignment="1">
      <alignment horizontal="center" vertical="center" wrapText="1"/>
    </xf>
    <xf numFmtId="43" fontId="4" fillId="0" borderId="8" xfId="2" applyFont="1" applyFill="1" applyBorder="1" applyAlignment="1">
      <alignment horizontal="right" vertical="center"/>
    </xf>
    <xf numFmtId="0" fontId="16" fillId="0" borderId="24" xfId="17" applyFont="1" applyBorder="1" applyAlignment="1">
      <alignment horizontal="center" vertical="center" wrapText="1"/>
    </xf>
    <xf numFmtId="0" fontId="16" fillId="0" borderId="22" xfId="17" applyFont="1" applyBorder="1" applyAlignment="1">
      <alignment horizontal="center" vertical="center" wrapText="1"/>
    </xf>
    <xf numFmtId="43" fontId="17" fillId="0" borderId="22" xfId="17" applyNumberFormat="1" applyFont="1" applyBorder="1" applyAlignment="1">
      <alignment horizontal="right" wrapText="1"/>
    </xf>
    <xf numFmtId="0" fontId="22" fillId="0" borderId="22" xfId="17" applyFont="1" applyBorder="1" applyAlignment="1">
      <alignment horizontal="center" wrapText="1"/>
    </xf>
    <xf numFmtId="43" fontId="11" fillId="0" borderId="0" xfId="17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0" xfId="2" applyNumberFormat="1" applyFont="1" applyAlignment="1">
      <alignment vertical="center"/>
    </xf>
    <xf numFmtId="43" fontId="6" fillId="0" borderId="0" xfId="2" applyFont="1" applyAlignment="1">
      <alignment vertical="center"/>
    </xf>
    <xf numFmtId="40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78" fontId="6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3" fillId="0" borderId="5" xfId="2" applyNumberFormat="1" applyFont="1" applyFill="1" applyBorder="1" applyAlignment="1">
      <alignment horizontal="center" vertical="center" wrapText="1"/>
    </xf>
    <xf numFmtId="40" fontId="3" fillId="3" borderId="5" xfId="0" applyNumberFormat="1" applyFont="1" applyFill="1" applyBorder="1" applyAlignment="1">
      <alignment horizontal="center" vertical="center" wrapText="1"/>
    </xf>
    <xf numFmtId="184" fontId="3" fillId="3" borderId="5" xfId="0" applyNumberFormat="1" applyFont="1" applyFill="1" applyBorder="1" applyAlignment="1">
      <alignment horizontal="center" vertical="center"/>
    </xf>
    <xf numFmtId="43" fontId="6" fillId="0" borderId="5" xfId="2" applyNumberFormat="1" applyFont="1" applyFill="1" applyBorder="1" applyAlignment="1">
      <alignment horizontal="left" vertical="center" wrapText="1"/>
    </xf>
    <xf numFmtId="178" fontId="3" fillId="0" borderId="5" xfId="2" applyNumberFormat="1" applyFont="1" applyBorder="1" applyAlignment="1">
      <alignment vertical="center"/>
    </xf>
    <xf numFmtId="40" fontId="6" fillId="0" borderId="5" xfId="0" applyNumberFormat="1" applyFont="1" applyFill="1" applyBorder="1" applyAlignment="1">
      <alignment vertical="center"/>
    </xf>
    <xf numFmtId="184" fontId="6" fillId="0" borderId="5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43" fontId="3" fillId="0" borderId="5" xfId="2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3" fontId="3" fillId="0" borderId="5" xfId="2" applyFont="1" applyBorder="1" applyAlignment="1">
      <alignment vertical="center"/>
    </xf>
    <xf numFmtId="0" fontId="3" fillId="0" borderId="5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0" xfId="17" applyFont="1" applyAlignment="1">
      <alignment vertical="center"/>
    </xf>
    <xf numFmtId="0" fontId="6" fillId="0" borderId="0" xfId="17" applyFont="1" applyAlignment="1">
      <alignment vertical="center"/>
    </xf>
    <xf numFmtId="43" fontId="6" fillId="0" borderId="0" xfId="2" applyFont="1" applyAlignment="1">
      <alignment horizontal="center" vertical="center"/>
    </xf>
    <xf numFmtId="0" fontId="3" fillId="0" borderId="0" xfId="17" applyFont="1" applyAlignment="1">
      <alignment horizontal="left" vertical="center"/>
    </xf>
    <xf numFmtId="0" fontId="6" fillId="3" borderId="0" xfId="17" applyFont="1" applyFill="1" applyAlignment="1">
      <alignment horizontal="left" vertical="center"/>
    </xf>
    <xf numFmtId="0" fontId="3" fillId="0" borderId="5" xfId="17" applyFont="1" applyBorder="1" applyAlignment="1">
      <alignment horizontal="center" vertical="center" wrapText="1"/>
    </xf>
    <xf numFmtId="43" fontId="3" fillId="0" borderId="5" xfId="2" applyFont="1" applyBorder="1" applyAlignment="1">
      <alignment horizontal="center" vertical="center" wrapText="1"/>
    </xf>
    <xf numFmtId="178" fontId="3" fillId="0" borderId="5" xfId="2" applyNumberFormat="1" applyFont="1" applyBorder="1" applyAlignment="1">
      <alignment horizontal="center" vertical="center" wrapText="1"/>
    </xf>
    <xf numFmtId="43" fontId="3" fillId="0" borderId="5" xfId="2" applyFont="1" applyBorder="1" applyAlignment="1">
      <alignment horizontal="center" vertical="center"/>
    </xf>
    <xf numFmtId="43" fontId="6" fillId="0" borderId="5" xfId="2" applyFont="1" applyBorder="1" applyAlignment="1">
      <alignment horizontal="left" vertical="center" wrapText="1"/>
    </xf>
    <xf numFmtId="178" fontId="6" fillId="0" borderId="5" xfId="2" applyNumberFormat="1" applyFont="1" applyBorder="1" applyAlignment="1">
      <alignment horizontal="right" vertical="center"/>
    </xf>
    <xf numFmtId="177" fontId="6" fillId="0" borderId="5" xfId="2" applyNumberFormat="1" applyFont="1" applyBorder="1" applyAlignment="1">
      <alignment horizontal="right" vertical="center"/>
    </xf>
    <xf numFmtId="43" fontId="3" fillId="0" borderId="5" xfId="2" applyFont="1" applyFill="1" applyBorder="1" applyAlignment="1">
      <alignment horizontal="right" vertical="center" wrapText="1"/>
    </xf>
    <xf numFmtId="43" fontId="6" fillId="0" borderId="5" xfId="2" applyFont="1" applyFill="1" applyBorder="1" applyAlignment="1">
      <alignment horizontal="right" vertical="center"/>
    </xf>
    <xf numFmtId="0" fontId="6" fillId="0" borderId="5" xfId="17" applyFont="1" applyBorder="1" applyAlignment="1">
      <alignment vertical="center"/>
    </xf>
    <xf numFmtId="0" fontId="8" fillId="0" borderId="5" xfId="17" applyFont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right" vertical="center"/>
    </xf>
    <xf numFmtId="182" fontId="6" fillId="0" borderId="0" xfId="17" applyNumberFormat="1" applyFont="1" applyAlignment="1">
      <alignment vertical="center"/>
    </xf>
    <xf numFmtId="0" fontId="41" fillId="0" borderId="0" xfId="17"/>
    <xf numFmtId="43" fontId="6" fillId="0" borderId="5" xfId="2" applyFont="1" applyBorder="1" applyAlignment="1">
      <alignment vertical="center"/>
    </xf>
    <xf numFmtId="43" fontId="3" fillId="0" borderId="5" xfId="2" applyFont="1" applyBorder="1" applyAlignment="1">
      <alignment horizontal="right" vertical="center"/>
    </xf>
    <xf numFmtId="0" fontId="23" fillId="2" borderId="0" xfId="17" applyFont="1" applyFill="1" applyAlignment="1">
      <alignment horizontal="center" vertical="center"/>
    </xf>
    <xf numFmtId="0" fontId="23" fillId="0" borderId="0" xfId="17" applyFont="1" applyAlignment="1">
      <alignment horizontal="center" vertical="center"/>
    </xf>
    <xf numFmtId="0" fontId="6" fillId="0" borderId="0" xfId="17" applyFont="1" applyAlignment="1">
      <alignment horizontal="center" vertical="center"/>
    </xf>
    <xf numFmtId="182" fontId="6" fillId="0" borderId="0" xfId="17" applyNumberFormat="1" applyFont="1" applyAlignment="1">
      <alignment horizontal="center" vertical="center"/>
    </xf>
    <xf numFmtId="0" fontId="6" fillId="4" borderId="0" xfId="17" applyFont="1" applyFill="1" applyAlignment="1">
      <alignment horizontal="center" vertical="center"/>
    </xf>
    <xf numFmtId="0" fontId="8" fillId="0" borderId="0" xfId="17" applyFont="1" applyAlignment="1">
      <alignment horizontal="left" vertical="center"/>
    </xf>
    <xf numFmtId="0" fontId="25" fillId="0" borderId="5" xfId="17" applyFont="1" applyBorder="1" applyAlignment="1">
      <alignment horizontal="center" vertical="center"/>
    </xf>
    <xf numFmtId="0" fontId="25" fillId="0" borderId="5" xfId="17" applyFont="1" applyBorder="1" applyAlignment="1">
      <alignment horizontal="center" vertical="center" wrapText="1"/>
    </xf>
    <xf numFmtId="43" fontId="6" fillId="0" borderId="5" xfId="2" applyFont="1" applyBorder="1" applyAlignment="1">
      <alignment horizontal="center" vertical="center"/>
    </xf>
    <xf numFmtId="43" fontId="6" fillId="0" borderId="5" xfId="2" applyFont="1" applyBorder="1" applyAlignment="1">
      <alignment horizontal="right" vertical="center"/>
    </xf>
    <xf numFmtId="43" fontId="26" fillId="0" borderId="5" xfId="2" applyFont="1" applyBorder="1" applyAlignment="1">
      <alignment horizontal="center" vertical="center"/>
    </xf>
    <xf numFmtId="43" fontId="7" fillId="0" borderId="5" xfId="2" applyFont="1" applyBorder="1" applyAlignment="1">
      <alignment horizontal="center" vertical="center"/>
    </xf>
    <xf numFmtId="43" fontId="27" fillId="0" borderId="5" xfId="2" applyFont="1" applyBorder="1" applyAlignment="1">
      <alignment horizontal="center" vertical="center"/>
    </xf>
    <xf numFmtId="43" fontId="9" fillId="0" borderId="5" xfId="2" applyFont="1" applyBorder="1" applyAlignment="1">
      <alignment horizontal="center" vertical="center"/>
    </xf>
    <xf numFmtId="43" fontId="6" fillId="2" borderId="5" xfId="2" applyFont="1" applyFill="1" applyBorder="1" applyAlignment="1">
      <alignment horizontal="center" vertical="center"/>
    </xf>
    <xf numFmtId="0" fontId="28" fillId="0" borderId="5" xfId="17" applyFont="1" applyBorder="1" applyAlignment="1">
      <alignment horizontal="center" vertical="center" wrapText="1"/>
    </xf>
    <xf numFmtId="0" fontId="25" fillId="2" borderId="5" xfId="17" applyFont="1" applyFill="1" applyBorder="1" applyAlignment="1">
      <alignment horizontal="center" vertical="center" wrapText="1"/>
    </xf>
    <xf numFmtId="182" fontId="23" fillId="2" borderId="0" xfId="17" applyNumberFormat="1" applyFont="1" applyFill="1" applyAlignment="1">
      <alignment horizontal="center" vertical="center"/>
    </xf>
    <xf numFmtId="43" fontId="25" fillId="0" borderId="5" xfId="2" applyFont="1" applyBorder="1" applyAlignment="1">
      <alignment horizontal="center" vertical="center"/>
    </xf>
    <xf numFmtId="0" fontId="29" fillId="0" borderId="0" xfId="17" applyFont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41" fillId="0" borderId="0" xfId="17" applyAlignment="1">
      <alignment horizontal="center" vertical="center"/>
    </xf>
    <xf numFmtId="182" fontId="41" fillId="0" borderId="0" xfId="17" applyNumberFormat="1" applyAlignment="1">
      <alignment horizontal="center" vertical="center"/>
    </xf>
    <xf numFmtId="0" fontId="6" fillId="0" borderId="0" xfId="17" applyFont="1" applyFill="1"/>
    <xf numFmtId="185" fontId="6" fillId="0" borderId="0" xfId="17" applyNumberFormat="1" applyFont="1" applyFill="1" applyAlignment="1">
      <alignment vertical="center"/>
    </xf>
    <xf numFmtId="0" fontId="0" fillId="0" borderId="0" xfId="0" applyFont="1" applyFill="1"/>
    <xf numFmtId="0" fontId="8" fillId="0" borderId="0" xfId="17" applyFont="1" applyFill="1" applyAlignment="1">
      <alignment vertical="center"/>
    </xf>
    <xf numFmtId="0" fontId="30" fillId="0" borderId="5" xfId="0" applyFont="1" applyFill="1" applyBorder="1" applyAlignment="1">
      <alignment horizontal="left" vertical="center"/>
    </xf>
    <xf numFmtId="43" fontId="30" fillId="0" borderId="5" xfId="2" applyFont="1" applyFill="1" applyBorder="1" applyAlignment="1">
      <alignment vertical="center"/>
    </xf>
    <xf numFmtId="43" fontId="30" fillId="0" borderId="5" xfId="2" applyFont="1" applyFill="1" applyBorder="1" applyAlignment="1">
      <alignment horizontal="center" vertical="center"/>
    </xf>
    <xf numFmtId="43" fontId="31" fillId="0" borderId="5" xfId="2" applyFont="1" applyFill="1" applyBorder="1" applyAlignment="1">
      <alignment vertical="center"/>
    </xf>
    <xf numFmtId="43" fontId="30" fillId="0" borderId="5" xfId="2" applyFont="1" applyFill="1" applyBorder="1"/>
    <xf numFmtId="0" fontId="30" fillId="0" borderId="5" xfId="0" applyFont="1" applyFill="1" applyBorder="1" applyAlignment="1">
      <alignment horizontal="left" vertical="center" wrapText="1"/>
    </xf>
    <xf numFmtId="185" fontId="30" fillId="0" borderId="5" xfId="2" applyNumberFormat="1" applyFont="1" applyFill="1" applyBorder="1"/>
    <xf numFmtId="185" fontId="31" fillId="0" borderId="5" xfId="2" applyNumberFormat="1" applyFont="1" applyFill="1" applyBorder="1" applyAlignment="1">
      <alignment vertical="center"/>
    </xf>
    <xf numFmtId="179" fontId="6" fillId="0" borderId="0" xfId="17" applyNumberFormat="1" applyFont="1" applyFill="1" applyAlignment="1">
      <alignment vertical="center"/>
    </xf>
    <xf numFmtId="178" fontId="6" fillId="0" borderId="0" xfId="2" applyNumberFormat="1" applyFont="1" applyFill="1" applyAlignment="1">
      <alignment vertical="center"/>
    </xf>
    <xf numFmtId="43" fontId="6" fillId="0" borderId="0" xfId="2" applyFont="1" applyFill="1" applyAlignment="1">
      <alignment vertical="center"/>
    </xf>
    <xf numFmtId="43" fontId="6" fillId="0" borderId="0" xfId="2" applyFont="1" applyFill="1" applyAlignment="1">
      <alignment horizontal="center" vertical="center"/>
    </xf>
    <xf numFmtId="0" fontId="8" fillId="0" borderId="0" xfId="17" applyFont="1" applyFill="1" applyAlignment="1">
      <alignment horizontal="left" vertical="center"/>
    </xf>
    <xf numFmtId="178" fontId="6" fillId="0" borderId="5" xfId="2" applyNumberFormat="1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center" vertical="center" wrapText="1"/>
    </xf>
    <xf numFmtId="178" fontId="6" fillId="0" borderId="5" xfId="2" applyNumberFormat="1" applyFont="1" applyFill="1" applyBorder="1" applyAlignment="1" applyProtection="1">
      <alignment horizontal="right" vertical="center" shrinkToFit="1"/>
      <protection locked="0"/>
    </xf>
    <xf numFmtId="178" fontId="6" fillId="0" borderId="8" xfId="2" applyNumberFormat="1" applyFont="1" applyFill="1" applyBorder="1" applyAlignment="1">
      <alignment horizontal="right" vertical="center"/>
    </xf>
    <xf numFmtId="0" fontId="7" fillId="0" borderId="0" xfId="17" applyFont="1" applyFill="1" applyAlignment="1"/>
    <xf numFmtId="0" fontId="29" fillId="0" borderId="0" xfId="17" applyFont="1" applyFill="1" applyAlignment="1">
      <alignment horizontal="justify"/>
    </xf>
    <xf numFmtId="185" fontId="6" fillId="0" borderId="5" xfId="2" applyNumberFormat="1" applyFont="1" applyFill="1" applyBorder="1" applyAlignment="1">
      <alignment horizontal="center" vertical="center" wrapText="1"/>
    </xf>
    <xf numFmtId="178" fontId="6" fillId="0" borderId="0" xfId="17" applyNumberFormat="1" applyFont="1" applyFill="1" applyAlignment="1">
      <alignment vertical="center"/>
    </xf>
    <xf numFmtId="43" fontId="6" fillId="0" borderId="0" xfId="17" applyNumberFormat="1" applyFont="1" applyFill="1" applyAlignment="1">
      <alignment vertical="center"/>
    </xf>
    <xf numFmtId="0" fontId="43" fillId="2" borderId="0" xfId="17" applyFont="1" applyFill="1" applyAlignment="1">
      <alignment horizontal="left" vertical="center"/>
    </xf>
    <xf numFmtId="43" fontId="43" fillId="2" borderId="0" xfId="2" applyFont="1" applyFill="1" applyBorder="1" applyAlignment="1">
      <alignment horizontal="left" vertical="center"/>
    </xf>
    <xf numFmtId="43" fontId="43" fillId="2" borderId="0" xfId="2" applyFont="1" applyFill="1" applyAlignment="1">
      <alignment horizontal="left" vertical="center"/>
    </xf>
    <xf numFmtId="0" fontId="43" fillId="2" borderId="0" xfId="17" applyFont="1" applyFill="1" applyAlignment="1">
      <alignment vertical="center"/>
    </xf>
    <xf numFmtId="0" fontId="43" fillId="2" borderId="0" xfId="17" applyFont="1" applyFill="1" applyAlignment="1">
      <alignment horizontal="center"/>
    </xf>
    <xf numFmtId="0" fontId="45" fillId="2" borderId="5" xfId="17" applyFont="1" applyFill="1" applyBorder="1" applyAlignment="1">
      <alignment horizontal="center" vertical="center"/>
    </xf>
    <xf numFmtId="186" fontId="43" fillId="2" borderId="5" xfId="17" applyNumberFormat="1" applyFont="1" applyFill="1" applyBorder="1" applyAlignment="1">
      <alignment horizontal="left" vertical="center" wrapText="1"/>
    </xf>
    <xf numFmtId="178" fontId="43" fillId="2" borderId="5" xfId="2" applyNumberFormat="1" applyFont="1" applyFill="1" applyBorder="1" applyAlignment="1">
      <alignment horizontal="center" vertical="center" wrapText="1"/>
    </xf>
    <xf numFmtId="43" fontId="43" fillId="2" borderId="5" xfId="2" applyFont="1" applyFill="1" applyBorder="1" applyAlignment="1">
      <alignment horizontal="center" vertical="center" wrapText="1"/>
    </xf>
    <xf numFmtId="0" fontId="43" fillId="2" borderId="0" xfId="17" applyFont="1" applyFill="1"/>
    <xf numFmtId="186" fontId="43" fillId="2" borderId="5" xfId="17" applyNumberFormat="1" applyFont="1" applyFill="1" applyBorder="1" applyAlignment="1">
      <alignment horizontal="left" vertical="center"/>
    </xf>
    <xf numFmtId="178" fontId="43" fillId="2" borderId="5" xfId="2" applyNumberFormat="1" applyFont="1" applyFill="1" applyBorder="1" applyAlignment="1">
      <alignment horizontal="center" vertical="center"/>
    </xf>
    <xf numFmtId="43" fontId="43" fillId="2" borderId="5" xfId="2" applyFont="1" applyFill="1" applyBorder="1" applyAlignment="1">
      <alignment horizontal="center" vertical="center"/>
    </xf>
    <xf numFmtId="186" fontId="44" fillId="2" borderId="5" xfId="17" applyNumberFormat="1" applyFont="1" applyFill="1" applyBorder="1" applyAlignment="1">
      <alignment horizontal="center" vertical="center" wrapText="1"/>
    </xf>
    <xf numFmtId="178" fontId="44" fillId="2" borderId="5" xfId="2" applyNumberFormat="1" applyFont="1" applyFill="1" applyBorder="1" applyAlignment="1">
      <alignment horizontal="center" vertical="center"/>
    </xf>
    <xf numFmtId="43" fontId="44" fillId="2" borderId="5" xfId="2" applyFont="1" applyFill="1" applyBorder="1" applyAlignment="1">
      <alignment horizontal="center" vertical="center"/>
    </xf>
    <xf numFmtId="43" fontId="43" fillId="2" borderId="0" xfId="2" applyFont="1" applyFill="1" applyBorder="1" applyAlignment="1"/>
    <xf numFmtId="43" fontId="43" fillId="2" borderId="0" xfId="2" applyFont="1" applyFill="1" applyAlignment="1"/>
    <xf numFmtId="0" fontId="46" fillId="0" borderId="0" xfId="17" applyFont="1" applyFill="1" applyAlignment="1">
      <alignment horizontal="left" vertical="center"/>
    </xf>
    <xf numFmtId="43" fontId="6" fillId="0" borderId="5" xfId="2" applyFont="1" applyFill="1" applyBorder="1" applyAlignment="1">
      <alignment horizontal="center" vertical="center"/>
    </xf>
    <xf numFmtId="0" fontId="44" fillId="2" borderId="5" xfId="17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23" applyNumberFormat="1" applyFont="1" applyBorder="1" applyAlignment="1">
      <alignment vertical="center"/>
    </xf>
    <xf numFmtId="43" fontId="6" fillId="0" borderId="5" xfId="2" applyFont="1" applyFill="1" applyBorder="1" applyAlignment="1">
      <alignment horizontal="center" vertical="center" wrapText="1"/>
    </xf>
    <xf numFmtId="185" fontId="6" fillId="0" borderId="5" xfId="2" applyNumberFormat="1" applyFont="1" applyFill="1" applyBorder="1" applyAlignment="1">
      <alignment horizontal="center" vertical="center" wrapText="1"/>
    </xf>
    <xf numFmtId="0" fontId="32" fillId="0" borderId="0" xfId="17" applyFont="1" applyFill="1" applyAlignment="1">
      <alignment horizontal="center" vertical="center"/>
    </xf>
    <xf numFmtId="185" fontId="32" fillId="0" borderId="0" xfId="17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43" fontId="6" fillId="0" borderId="5" xfId="2" applyFont="1" applyFill="1" applyBorder="1" applyAlignment="1">
      <alignment horizontal="center" vertical="center"/>
    </xf>
    <xf numFmtId="185" fontId="6" fillId="0" borderId="5" xfId="2" applyNumberFormat="1" applyFont="1" applyFill="1" applyBorder="1" applyAlignment="1">
      <alignment horizontal="center" vertical="center"/>
    </xf>
    <xf numFmtId="0" fontId="45" fillId="2" borderId="23" xfId="17" applyFont="1" applyFill="1" applyBorder="1" applyAlignment="1">
      <alignment horizontal="center" vertical="center"/>
    </xf>
    <xf numFmtId="0" fontId="45" fillId="2" borderId="15" xfId="17" applyFont="1" applyFill="1" applyBorder="1" applyAlignment="1">
      <alignment horizontal="center" vertical="center"/>
    </xf>
    <xf numFmtId="0" fontId="44" fillId="2" borderId="5" xfId="17" applyFont="1" applyFill="1" applyBorder="1" applyAlignment="1">
      <alignment horizontal="center" vertical="center" wrapText="1"/>
    </xf>
    <xf numFmtId="0" fontId="44" fillId="2" borderId="0" xfId="17" applyFont="1" applyFill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24" fillId="0" borderId="0" xfId="17" applyFont="1" applyFill="1" applyAlignment="1">
      <alignment horizontal="center" vertical="center"/>
    </xf>
    <xf numFmtId="185" fontId="24" fillId="0" borderId="0" xfId="17" applyNumberFormat="1" applyFont="1" applyFill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11" fillId="4" borderId="9" xfId="17" applyFont="1" applyFill="1" applyBorder="1" applyAlignment="1">
      <alignment horizontal="center" vertical="center"/>
    </xf>
    <xf numFmtId="0" fontId="11" fillId="4" borderId="11" xfId="17" applyFont="1" applyFill="1" applyBorder="1" applyAlignment="1">
      <alignment horizontal="center" vertical="center"/>
    </xf>
    <xf numFmtId="0" fontId="25" fillId="0" borderId="5" xfId="17" applyFont="1" applyBorder="1" applyAlignment="1">
      <alignment horizontal="center" vertical="center"/>
    </xf>
    <xf numFmtId="0" fontId="24" fillId="0" borderId="0" xfId="17" applyFont="1" applyAlignment="1">
      <alignment horizontal="center" vertical="center"/>
    </xf>
    <xf numFmtId="0" fontId="26" fillId="0" borderId="5" xfId="17" applyFont="1" applyBorder="1" applyAlignment="1">
      <alignment horizontal="center" vertical="center"/>
    </xf>
    <xf numFmtId="182" fontId="25" fillId="0" borderId="5" xfId="17" applyNumberFormat="1" applyFont="1" applyBorder="1" applyAlignment="1">
      <alignment horizontal="center" vertical="center" wrapText="1"/>
    </xf>
    <xf numFmtId="0" fontId="26" fillId="0" borderId="5" xfId="17" applyFont="1" applyBorder="1" applyAlignment="1">
      <alignment horizontal="center" vertical="center" wrapText="1"/>
    </xf>
    <xf numFmtId="0" fontId="25" fillId="0" borderId="6" xfId="17" applyFont="1" applyBorder="1" applyAlignment="1">
      <alignment horizontal="center" vertical="center"/>
    </xf>
    <xf numFmtId="0" fontId="25" fillId="0" borderId="7" xfId="17" applyFont="1" applyBorder="1" applyAlignment="1">
      <alignment horizontal="center" vertical="center"/>
    </xf>
    <xf numFmtId="0" fontId="25" fillId="0" borderId="8" xfId="17" applyFont="1" applyBorder="1" applyAlignment="1">
      <alignment horizontal="center" vertical="center"/>
    </xf>
    <xf numFmtId="0" fontId="25" fillId="0" borderId="5" xfId="17" applyFont="1" applyBorder="1" applyAlignment="1">
      <alignment horizontal="center" vertical="center" wrapText="1"/>
    </xf>
    <xf numFmtId="0" fontId="5" fillId="0" borderId="0" xfId="17" applyFont="1" applyAlignment="1">
      <alignment horizontal="center" vertical="center"/>
    </xf>
    <xf numFmtId="43" fontId="3" fillId="0" borderId="5" xfId="2" applyFont="1" applyBorder="1" applyAlignment="1">
      <alignment horizontal="center" vertical="center" wrapText="1"/>
    </xf>
    <xf numFmtId="0" fontId="3" fillId="0" borderId="5" xfId="17" applyFont="1" applyBorder="1" applyAlignment="1">
      <alignment horizontal="center" vertical="center" wrapText="1"/>
    </xf>
    <xf numFmtId="0" fontId="3" fillId="0" borderId="5" xfId="1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</xf>
    <xf numFmtId="0" fontId="14" fillId="0" borderId="5" xfId="17" applyFont="1" applyFill="1" applyBorder="1" applyAlignment="1">
      <alignment horizontal="center" vertical="center" wrapText="1"/>
    </xf>
    <xf numFmtId="0" fontId="13" fillId="0" borderId="0" xfId="17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17" applyFont="1" applyFill="1" applyAlignment="1">
      <alignment horizontal="center" vertical="center"/>
    </xf>
    <xf numFmtId="43" fontId="6" fillId="0" borderId="5" xfId="2" applyNumberFormat="1" applyFont="1" applyFill="1" applyBorder="1" applyAlignment="1">
      <alignment horizontal="center" vertical="center"/>
    </xf>
    <xf numFmtId="43" fontId="6" fillId="0" borderId="5" xfId="2" applyNumberFormat="1" applyFont="1" applyFill="1" applyBorder="1" applyAlignment="1">
      <alignment horizontal="right" vertical="center"/>
    </xf>
    <xf numFmtId="185" fontId="6" fillId="0" borderId="5" xfId="2" applyNumberFormat="1" applyFont="1" applyFill="1" applyBorder="1" applyAlignment="1">
      <alignment horizontal="right" vertical="center"/>
    </xf>
    <xf numFmtId="0" fontId="44" fillId="2" borderId="0" xfId="17" applyFont="1" applyFill="1" applyAlignment="1">
      <alignment vertical="center"/>
    </xf>
    <xf numFmtId="0" fontId="45" fillId="2" borderId="5" xfId="17" applyFont="1" applyFill="1" applyBorder="1" applyAlignment="1">
      <alignment horizontal="center" vertical="center"/>
    </xf>
    <xf numFmtId="182" fontId="30" fillId="0" borderId="5" xfId="0" applyNumberFormat="1" applyFont="1" applyFill="1" applyBorder="1" applyAlignment="1">
      <alignment horizontal="center" vertical="center" wrapText="1"/>
    </xf>
    <xf numFmtId="185" fontId="30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4">
    <cellStyle name="Normal" xfId="14" xr:uid="{00000000-0005-0000-0000-00003B000000}"/>
    <cellStyle name="百分比" xfId="4" builtinId="5"/>
    <cellStyle name="差_Sheet1" xfId="7" xr:uid="{00000000-0005-0000-0000-00001E000000}"/>
    <cellStyle name="差_废弃电器电子产品关键拆解产物 再生原料销售和处理汇总情况表1" xfId="9" xr:uid="{00000000-0005-0000-0000-00002C000000}"/>
    <cellStyle name="差_废弃电器电子产品关键拆解产物 再生原料销售和处理汇总情况表2" xfId="11" xr:uid="{00000000-0005-0000-0000-00002F000000}"/>
    <cellStyle name="差_废弃电器电子产品关键拆解产物处理审定情况表" xfId="12" xr:uid="{00000000-0005-0000-0000-000033000000}"/>
    <cellStyle name="差_各季度产生量" xfId="5" xr:uid="{00000000-0005-0000-0000-000012000000}"/>
    <cellStyle name="差_危废贮存时间核算" xfId="3" xr:uid="{00000000-0005-0000-0000-000009000000}"/>
    <cellStyle name="差_危废贮存时间核算 (2)" xfId="8" xr:uid="{00000000-0005-0000-0000-000029000000}"/>
    <cellStyle name="常规" xfId="0" builtinId="0"/>
    <cellStyle name="常规 10" xfId="13" xr:uid="{00000000-0005-0000-0000-000038000000}"/>
    <cellStyle name="常规 11" xfId="15" xr:uid="{00000000-0005-0000-0000-00003C000000}"/>
    <cellStyle name="常规 2" xfId="16" xr:uid="{00000000-0005-0000-0000-00003D000000}"/>
    <cellStyle name="常规 3" xfId="17" xr:uid="{00000000-0005-0000-0000-00003E000000}"/>
    <cellStyle name="常规 3 2" xfId="10" xr:uid="{00000000-0005-0000-0000-00002E000000}"/>
    <cellStyle name="常规 3_Sheet1" xfId="6" xr:uid="{00000000-0005-0000-0000-000015000000}"/>
    <cellStyle name="常规 5" xfId="18" xr:uid="{00000000-0005-0000-0000-00003F000000}"/>
    <cellStyle name="常规 7" xfId="19" xr:uid="{00000000-0005-0000-0000-000040000000}"/>
    <cellStyle name="常规 8" xfId="20" xr:uid="{00000000-0005-0000-0000-000041000000}"/>
    <cellStyle name="常规 9" xfId="21" xr:uid="{00000000-0005-0000-0000-000042000000}"/>
    <cellStyle name="货币" xfId="23" builtinId="4"/>
    <cellStyle name="千位分隔" xfId="2" builtinId="3"/>
    <cellStyle name="千位分隔 7" xfId="22" xr:uid="{00000000-0005-0000-0000-000043000000}"/>
    <cellStyle name="千位分隔[0]" xfId="1" builtinId="6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4"/>
  <sheetViews>
    <sheetView view="pageBreakPreview" zoomScale="90" zoomScaleNormal="100" zoomScaleSheetLayoutView="90" workbookViewId="0">
      <pane xSplit="1" ySplit="7" topLeftCell="B8" activePane="bottomRight" state="frozen"/>
      <selection pane="topRight"/>
      <selection pane="bottomLeft"/>
      <selection pane="bottomRight" activeCell="D7" sqref="D7"/>
    </sheetView>
  </sheetViews>
  <sheetFormatPr defaultColWidth="9" defaultRowHeight="20.100000000000001" customHeight="1" x14ac:dyDescent="0.15"/>
  <cols>
    <col min="1" max="1" width="31.625" style="47" customWidth="1"/>
    <col min="2" max="2" width="12.75" style="183" customWidth="1"/>
    <col min="3" max="3" width="12.75" style="184" customWidth="1"/>
    <col min="4" max="4" width="12.75" style="183" customWidth="1"/>
    <col min="5" max="5" width="12.75" style="185" customWidth="1"/>
    <col min="6" max="6" width="12.75" style="183" customWidth="1"/>
    <col min="7" max="7" width="12.75" style="184" customWidth="1"/>
    <col min="8" max="8" width="12.75" style="183" customWidth="1"/>
    <col min="9" max="9" width="12.75" style="184" customWidth="1"/>
    <col min="10" max="11" width="12.75" style="47" customWidth="1"/>
    <col min="12" max="215" width="9" style="47"/>
    <col min="216" max="254" width="9" style="170"/>
    <col min="255" max="255" width="29.5" style="170" customWidth="1"/>
    <col min="256" max="256" width="11.75" style="170" customWidth="1"/>
    <col min="257" max="257" width="10.75" style="170" customWidth="1"/>
    <col min="258" max="258" width="9.75" style="170" customWidth="1"/>
    <col min="259" max="259" width="11.25" style="170" customWidth="1"/>
    <col min="260" max="260" width="10.75" style="170" customWidth="1"/>
    <col min="261" max="261" width="12" style="170" customWidth="1"/>
    <col min="262" max="262" width="9.5" style="170" customWidth="1"/>
    <col min="263" max="263" width="10" style="170" customWidth="1"/>
    <col min="264" max="264" width="9.75" style="170" customWidth="1"/>
    <col min="265" max="265" width="10.75" style="170" customWidth="1"/>
    <col min="266" max="266" width="6" style="170" customWidth="1"/>
    <col min="267" max="510" width="9" style="170"/>
    <col min="511" max="511" width="29.5" style="170" customWidth="1"/>
    <col min="512" max="512" width="11.75" style="170" customWidth="1"/>
    <col min="513" max="513" width="10.75" style="170" customWidth="1"/>
    <col min="514" max="514" width="9.75" style="170" customWidth="1"/>
    <col min="515" max="515" width="11.25" style="170" customWidth="1"/>
    <col min="516" max="516" width="10.75" style="170" customWidth="1"/>
    <col min="517" max="517" width="12" style="170" customWidth="1"/>
    <col min="518" max="518" width="9.5" style="170" customWidth="1"/>
    <col min="519" max="519" width="10" style="170" customWidth="1"/>
    <col min="520" max="520" width="9.75" style="170" customWidth="1"/>
    <col min="521" max="521" width="10.75" style="170" customWidth="1"/>
    <col min="522" max="522" width="6" style="170" customWidth="1"/>
    <col min="523" max="766" width="9" style="170"/>
    <col min="767" max="767" width="29.5" style="170" customWidth="1"/>
    <col min="768" max="768" width="11.75" style="170" customWidth="1"/>
    <col min="769" max="769" width="10.75" style="170" customWidth="1"/>
    <col min="770" max="770" width="9.75" style="170" customWidth="1"/>
    <col min="771" max="771" width="11.25" style="170" customWidth="1"/>
    <col min="772" max="772" width="10.75" style="170" customWidth="1"/>
    <col min="773" max="773" width="12" style="170" customWidth="1"/>
    <col min="774" max="774" width="9.5" style="170" customWidth="1"/>
    <col min="775" max="775" width="10" style="170" customWidth="1"/>
    <col min="776" max="776" width="9.75" style="170" customWidth="1"/>
    <col min="777" max="777" width="10.75" style="170" customWidth="1"/>
    <col min="778" max="778" width="6" style="170" customWidth="1"/>
    <col min="779" max="1022" width="9" style="170"/>
    <col min="1023" max="1023" width="29.5" style="170" customWidth="1"/>
    <col min="1024" max="1024" width="11.75" style="170" customWidth="1"/>
    <col min="1025" max="1025" width="10.75" style="170" customWidth="1"/>
    <col min="1026" max="1026" width="9.75" style="170" customWidth="1"/>
    <col min="1027" max="1027" width="11.25" style="170" customWidth="1"/>
    <col min="1028" max="1028" width="10.75" style="170" customWidth="1"/>
    <col min="1029" max="1029" width="12" style="170" customWidth="1"/>
    <col min="1030" max="1030" width="9.5" style="170" customWidth="1"/>
    <col min="1031" max="1031" width="10" style="170" customWidth="1"/>
    <col min="1032" max="1032" width="9.75" style="170" customWidth="1"/>
    <col min="1033" max="1033" width="10.75" style="170" customWidth="1"/>
    <col min="1034" max="1034" width="6" style="170" customWidth="1"/>
    <col min="1035" max="1278" width="9" style="170"/>
    <col min="1279" max="1279" width="29.5" style="170" customWidth="1"/>
    <col min="1280" max="1280" width="11.75" style="170" customWidth="1"/>
    <col min="1281" max="1281" width="10.75" style="170" customWidth="1"/>
    <col min="1282" max="1282" width="9.75" style="170" customWidth="1"/>
    <col min="1283" max="1283" width="11.25" style="170" customWidth="1"/>
    <col min="1284" max="1284" width="10.75" style="170" customWidth="1"/>
    <col min="1285" max="1285" width="12" style="170" customWidth="1"/>
    <col min="1286" max="1286" width="9.5" style="170" customWidth="1"/>
    <col min="1287" max="1287" width="10" style="170" customWidth="1"/>
    <col min="1288" max="1288" width="9.75" style="170" customWidth="1"/>
    <col min="1289" max="1289" width="10.75" style="170" customWidth="1"/>
    <col min="1290" max="1290" width="6" style="170" customWidth="1"/>
    <col min="1291" max="1534" width="9" style="170"/>
    <col min="1535" max="1535" width="29.5" style="170" customWidth="1"/>
    <col min="1536" max="1536" width="11.75" style="170" customWidth="1"/>
    <col min="1537" max="1537" width="10.75" style="170" customWidth="1"/>
    <col min="1538" max="1538" width="9.75" style="170" customWidth="1"/>
    <col min="1539" max="1539" width="11.25" style="170" customWidth="1"/>
    <col min="1540" max="1540" width="10.75" style="170" customWidth="1"/>
    <col min="1541" max="1541" width="12" style="170" customWidth="1"/>
    <col min="1542" max="1542" width="9.5" style="170" customWidth="1"/>
    <col min="1543" max="1543" width="10" style="170" customWidth="1"/>
    <col min="1544" max="1544" width="9.75" style="170" customWidth="1"/>
    <col min="1545" max="1545" width="10.75" style="170" customWidth="1"/>
    <col min="1546" max="1546" width="6" style="170" customWidth="1"/>
    <col min="1547" max="1790" width="9" style="170"/>
    <col min="1791" max="1791" width="29.5" style="170" customWidth="1"/>
    <col min="1792" max="1792" width="11.75" style="170" customWidth="1"/>
    <col min="1793" max="1793" width="10.75" style="170" customWidth="1"/>
    <col min="1794" max="1794" width="9.75" style="170" customWidth="1"/>
    <col min="1795" max="1795" width="11.25" style="170" customWidth="1"/>
    <col min="1796" max="1796" width="10.75" style="170" customWidth="1"/>
    <col min="1797" max="1797" width="12" style="170" customWidth="1"/>
    <col min="1798" max="1798" width="9.5" style="170" customWidth="1"/>
    <col min="1799" max="1799" width="10" style="170" customWidth="1"/>
    <col min="1800" max="1800" width="9.75" style="170" customWidth="1"/>
    <col min="1801" max="1801" width="10.75" style="170" customWidth="1"/>
    <col min="1802" max="1802" width="6" style="170" customWidth="1"/>
    <col min="1803" max="2046" width="9" style="170"/>
    <col min="2047" max="2047" width="29.5" style="170" customWidth="1"/>
    <col min="2048" max="2048" width="11.75" style="170" customWidth="1"/>
    <col min="2049" max="2049" width="10.75" style="170" customWidth="1"/>
    <col min="2050" max="2050" width="9.75" style="170" customWidth="1"/>
    <col min="2051" max="2051" width="11.25" style="170" customWidth="1"/>
    <col min="2052" max="2052" width="10.75" style="170" customWidth="1"/>
    <col min="2053" max="2053" width="12" style="170" customWidth="1"/>
    <col min="2054" max="2054" width="9.5" style="170" customWidth="1"/>
    <col min="2055" max="2055" width="10" style="170" customWidth="1"/>
    <col min="2056" max="2056" width="9.75" style="170" customWidth="1"/>
    <col min="2057" max="2057" width="10.75" style="170" customWidth="1"/>
    <col min="2058" max="2058" width="6" style="170" customWidth="1"/>
    <col min="2059" max="2302" width="9" style="170"/>
    <col min="2303" max="2303" width="29.5" style="170" customWidth="1"/>
    <col min="2304" max="2304" width="11.75" style="170" customWidth="1"/>
    <col min="2305" max="2305" width="10.75" style="170" customWidth="1"/>
    <col min="2306" max="2306" width="9.75" style="170" customWidth="1"/>
    <col min="2307" max="2307" width="11.25" style="170" customWidth="1"/>
    <col min="2308" max="2308" width="10.75" style="170" customWidth="1"/>
    <col min="2309" max="2309" width="12" style="170" customWidth="1"/>
    <col min="2310" max="2310" width="9.5" style="170" customWidth="1"/>
    <col min="2311" max="2311" width="10" style="170" customWidth="1"/>
    <col min="2312" max="2312" width="9.75" style="170" customWidth="1"/>
    <col min="2313" max="2313" width="10.75" style="170" customWidth="1"/>
    <col min="2314" max="2314" width="6" style="170" customWidth="1"/>
    <col min="2315" max="2558" width="9" style="170"/>
    <col min="2559" max="2559" width="29.5" style="170" customWidth="1"/>
    <col min="2560" max="2560" width="11.75" style="170" customWidth="1"/>
    <col min="2561" max="2561" width="10.75" style="170" customWidth="1"/>
    <col min="2562" max="2562" width="9.75" style="170" customWidth="1"/>
    <col min="2563" max="2563" width="11.25" style="170" customWidth="1"/>
    <col min="2564" max="2564" width="10.75" style="170" customWidth="1"/>
    <col min="2565" max="2565" width="12" style="170" customWidth="1"/>
    <col min="2566" max="2566" width="9.5" style="170" customWidth="1"/>
    <col min="2567" max="2567" width="10" style="170" customWidth="1"/>
    <col min="2568" max="2568" width="9.75" style="170" customWidth="1"/>
    <col min="2569" max="2569" width="10.75" style="170" customWidth="1"/>
    <col min="2570" max="2570" width="6" style="170" customWidth="1"/>
    <col min="2571" max="2814" width="9" style="170"/>
    <col min="2815" max="2815" width="29.5" style="170" customWidth="1"/>
    <col min="2816" max="2816" width="11.75" style="170" customWidth="1"/>
    <col min="2817" max="2817" width="10.75" style="170" customWidth="1"/>
    <col min="2818" max="2818" width="9.75" style="170" customWidth="1"/>
    <col min="2819" max="2819" width="11.25" style="170" customWidth="1"/>
    <col min="2820" max="2820" width="10.75" style="170" customWidth="1"/>
    <col min="2821" max="2821" width="12" style="170" customWidth="1"/>
    <col min="2822" max="2822" width="9.5" style="170" customWidth="1"/>
    <col min="2823" max="2823" width="10" style="170" customWidth="1"/>
    <col min="2824" max="2824" width="9.75" style="170" customWidth="1"/>
    <col min="2825" max="2825" width="10.75" style="170" customWidth="1"/>
    <col min="2826" max="2826" width="6" style="170" customWidth="1"/>
    <col min="2827" max="3070" width="9" style="170"/>
    <col min="3071" max="3071" width="29.5" style="170" customWidth="1"/>
    <col min="3072" max="3072" width="11.75" style="170" customWidth="1"/>
    <col min="3073" max="3073" width="10.75" style="170" customWidth="1"/>
    <col min="3074" max="3074" width="9.75" style="170" customWidth="1"/>
    <col min="3075" max="3075" width="11.25" style="170" customWidth="1"/>
    <col min="3076" max="3076" width="10.75" style="170" customWidth="1"/>
    <col min="3077" max="3077" width="12" style="170" customWidth="1"/>
    <col min="3078" max="3078" width="9.5" style="170" customWidth="1"/>
    <col min="3079" max="3079" width="10" style="170" customWidth="1"/>
    <col min="3080" max="3080" width="9.75" style="170" customWidth="1"/>
    <col min="3081" max="3081" width="10.75" style="170" customWidth="1"/>
    <col min="3082" max="3082" width="6" style="170" customWidth="1"/>
    <col min="3083" max="3326" width="9" style="170"/>
    <col min="3327" max="3327" width="29.5" style="170" customWidth="1"/>
    <col min="3328" max="3328" width="11.75" style="170" customWidth="1"/>
    <col min="3329" max="3329" width="10.75" style="170" customWidth="1"/>
    <col min="3330" max="3330" width="9.75" style="170" customWidth="1"/>
    <col min="3331" max="3331" width="11.25" style="170" customWidth="1"/>
    <col min="3332" max="3332" width="10.75" style="170" customWidth="1"/>
    <col min="3333" max="3333" width="12" style="170" customWidth="1"/>
    <col min="3334" max="3334" width="9.5" style="170" customWidth="1"/>
    <col min="3335" max="3335" width="10" style="170" customWidth="1"/>
    <col min="3336" max="3336" width="9.75" style="170" customWidth="1"/>
    <col min="3337" max="3337" width="10.75" style="170" customWidth="1"/>
    <col min="3338" max="3338" width="6" style="170" customWidth="1"/>
    <col min="3339" max="3582" width="9" style="170"/>
    <col min="3583" max="3583" width="29.5" style="170" customWidth="1"/>
    <col min="3584" max="3584" width="11.75" style="170" customWidth="1"/>
    <col min="3585" max="3585" width="10.75" style="170" customWidth="1"/>
    <col min="3586" max="3586" width="9.75" style="170" customWidth="1"/>
    <col min="3587" max="3587" width="11.25" style="170" customWidth="1"/>
    <col min="3588" max="3588" width="10.75" style="170" customWidth="1"/>
    <col min="3589" max="3589" width="12" style="170" customWidth="1"/>
    <col min="3590" max="3590" width="9.5" style="170" customWidth="1"/>
    <col min="3591" max="3591" width="10" style="170" customWidth="1"/>
    <col min="3592" max="3592" width="9.75" style="170" customWidth="1"/>
    <col min="3593" max="3593" width="10.75" style="170" customWidth="1"/>
    <col min="3594" max="3594" width="6" style="170" customWidth="1"/>
    <col min="3595" max="3838" width="9" style="170"/>
    <col min="3839" max="3839" width="29.5" style="170" customWidth="1"/>
    <col min="3840" max="3840" width="11.75" style="170" customWidth="1"/>
    <col min="3841" max="3841" width="10.75" style="170" customWidth="1"/>
    <col min="3842" max="3842" width="9.75" style="170" customWidth="1"/>
    <col min="3843" max="3843" width="11.25" style="170" customWidth="1"/>
    <col min="3844" max="3844" width="10.75" style="170" customWidth="1"/>
    <col min="3845" max="3845" width="12" style="170" customWidth="1"/>
    <col min="3846" max="3846" width="9.5" style="170" customWidth="1"/>
    <col min="3847" max="3847" width="10" style="170" customWidth="1"/>
    <col min="3848" max="3848" width="9.75" style="170" customWidth="1"/>
    <col min="3849" max="3849" width="10.75" style="170" customWidth="1"/>
    <col min="3850" max="3850" width="6" style="170" customWidth="1"/>
    <col min="3851" max="4094" width="9" style="170"/>
    <col min="4095" max="4095" width="29.5" style="170" customWidth="1"/>
    <col min="4096" max="4096" width="11.75" style="170" customWidth="1"/>
    <col min="4097" max="4097" width="10.75" style="170" customWidth="1"/>
    <col min="4098" max="4098" width="9.75" style="170" customWidth="1"/>
    <col min="4099" max="4099" width="11.25" style="170" customWidth="1"/>
    <col min="4100" max="4100" width="10.75" style="170" customWidth="1"/>
    <col min="4101" max="4101" width="12" style="170" customWidth="1"/>
    <col min="4102" max="4102" width="9.5" style="170" customWidth="1"/>
    <col min="4103" max="4103" width="10" style="170" customWidth="1"/>
    <col min="4104" max="4104" width="9.75" style="170" customWidth="1"/>
    <col min="4105" max="4105" width="10.75" style="170" customWidth="1"/>
    <col min="4106" max="4106" width="6" style="170" customWidth="1"/>
    <col min="4107" max="4350" width="9" style="170"/>
    <col min="4351" max="4351" width="29.5" style="170" customWidth="1"/>
    <col min="4352" max="4352" width="11.75" style="170" customWidth="1"/>
    <col min="4353" max="4353" width="10.75" style="170" customWidth="1"/>
    <col min="4354" max="4354" width="9.75" style="170" customWidth="1"/>
    <col min="4355" max="4355" width="11.25" style="170" customWidth="1"/>
    <col min="4356" max="4356" width="10.75" style="170" customWidth="1"/>
    <col min="4357" max="4357" width="12" style="170" customWidth="1"/>
    <col min="4358" max="4358" width="9.5" style="170" customWidth="1"/>
    <col min="4359" max="4359" width="10" style="170" customWidth="1"/>
    <col min="4360" max="4360" width="9.75" style="170" customWidth="1"/>
    <col min="4361" max="4361" width="10.75" style="170" customWidth="1"/>
    <col min="4362" max="4362" width="6" style="170" customWidth="1"/>
    <col min="4363" max="4606" width="9" style="170"/>
    <col min="4607" max="4607" width="29.5" style="170" customWidth="1"/>
    <col min="4608" max="4608" width="11.75" style="170" customWidth="1"/>
    <col min="4609" max="4609" width="10.75" style="170" customWidth="1"/>
    <col min="4610" max="4610" width="9.75" style="170" customWidth="1"/>
    <col min="4611" max="4611" width="11.25" style="170" customWidth="1"/>
    <col min="4612" max="4612" width="10.75" style="170" customWidth="1"/>
    <col min="4613" max="4613" width="12" style="170" customWidth="1"/>
    <col min="4614" max="4614" width="9.5" style="170" customWidth="1"/>
    <col min="4615" max="4615" width="10" style="170" customWidth="1"/>
    <col min="4616" max="4616" width="9.75" style="170" customWidth="1"/>
    <col min="4617" max="4617" width="10.75" style="170" customWidth="1"/>
    <col min="4618" max="4618" width="6" style="170" customWidth="1"/>
    <col min="4619" max="4862" width="9" style="170"/>
    <col min="4863" max="4863" width="29.5" style="170" customWidth="1"/>
    <col min="4864" max="4864" width="11.75" style="170" customWidth="1"/>
    <col min="4865" max="4865" width="10.75" style="170" customWidth="1"/>
    <col min="4866" max="4866" width="9.75" style="170" customWidth="1"/>
    <col min="4867" max="4867" width="11.25" style="170" customWidth="1"/>
    <col min="4868" max="4868" width="10.75" style="170" customWidth="1"/>
    <col min="4869" max="4869" width="12" style="170" customWidth="1"/>
    <col min="4870" max="4870" width="9.5" style="170" customWidth="1"/>
    <col min="4871" max="4871" width="10" style="170" customWidth="1"/>
    <col min="4872" max="4872" width="9.75" style="170" customWidth="1"/>
    <col min="4873" max="4873" width="10.75" style="170" customWidth="1"/>
    <col min="4874" max="4874" width="6" style="170" customWidth="1"/>
    <col min="4875" max="5118" width="9" style="170"/>
    <col min="5119" max="5119" width="29.5" style="170" customWidth="1"/>
    <col min="5120" max="5120" width="11.75" style="170" customWidth="1"/>
    <col min="5121" max="5121" width="10.75" style="170" customWidth="1"/>
    <col min="5122" max="5122" width="9.75" style="170" customWidth="1"/>
    <col min="5123" max="5123" width="11.25" style="170" customWidth="1"/>
    <col min="5124" max="5124" width="10.75" style="170" customWidth="1"/>
    <col min="5125" max="5125" width="12" style="170" customWidth="1"/>
    <col min="5126" max="5126" width="9.5" style="170" customWidth="1"/>
    <col min="5127" max="5127" width="10" style="170" customWidth="1"/>
    <col min="5128" max="5128" width="9.75" style="170" customWidth="1"/>
    <col min="5129" max="5129" width="10.75" style="170" customWidth="1"/>
    <col min="5130" max="5130" width="6" style="170" customWidth="1"/>
    <col min="5131" max="5374" width="9" style="170"/>
    <col min="5375" max="5375" width="29.5" style="170" customWidth="1"/>
    <col min="5376" max="5376" width="11.75" style="170" customWidth="1"/>
    <col min="5377" max="5377" width="10.75" style="170" customWidth="1"/>
    <col min="5378" max="5378" width="9.75" style="170" customWidth="1"/>
    <col min="5379" max="5379" width="11.25" style="170" customWidth="1"/>
    <col min="5380" max="5380" width="10.75" style="170" customWidth="1"/>
    <col min="5381" max="5381" width="12" style="170" customWidth="1"/>
    <col min="5382" max="5382" width="9.5" style="170" customWidth="1"/>
    <col min="5383" max="5383" width="10" style="170" customWidth="1"/>
    <col min="5384" max="5384" width="9.75" style="170" customWidth="1"/>
    <col min="5385" max="5385" width="10.75" style="170" customWidth="1"/>
    <col min="5386" max="5386" width="6" style="170" customWidth="1"/>
    <col min="5387" max="5630" width="9" style="170"/>
    <col min="5631" max="5631" width="29.5" style="170" customWidth="1"/>
    <col min="5632" max="5632" width="11.75" style="170" customWidth="1"/>
    <col min="5633" max="5633" width="10.75" style="170" customWidth="1"/>
    <col min="5634" max="5634" width="9.75" style="170" customWidth="1"/>
    <col min="5635" max="5635" width="11.25" style="170" customWidth="1"/>
    <col min="5636" max="5636" width="10.75" style="170" customWidth="1"/>
    <col min="5637" max="5637" width="12" style="170" customWidth="1"/>
    <col min="5638" max="5638" width="9.5" style="170" customWidth="1"/>
    <col min="5639" max="5639" width="10" style="170" customWidth="1"/>
    <col min="5640" max="5640" width="9.75" style="170" customWidth="1"/>
    <col min="5641" max="5641" width="10.75" style="170" customWidth="1"/>
    <col min="5642" max="5642" width="6" style="170" customWidth="1"/>
    <col min="5643" max="5886" width="9" style="170"/>
    <col min="5887" max="5887" width="29.5" style="170" customWidth="1"/>
    <col min="5888" max="5888" width="11.75" style="170" customWidth="1"/>
    <col min="5889" max="5889" width="10.75" style="170" customWidth="1"/>
    <col min="5890" max="5890" width="9.75" style="170" customWidth="1"/>
    <col min="5891" max="5891" width="11.25" style="170" customWidth="1"/>
    <col min="5892" max="5892" width="10.75" style="170" customWidth="1"/>
    <col min="5893" max="5893" width="12" style="170" customWidth="1"/>
    <col min="5894" max="5894" width="9.5" style="170" customWidth="1"/>
    <col min="5895" max="5895" width="10" style="170" customWidth="1"/>
    <col min="5896" max="5896" width="9.75" style="170" customWidth="1"/>
    <col min="5897" max="5897" width="10.75" style="170" customWidth="1"/>
    <col min="5898" max="5898" width="6" style="170" customWidth="1"/>
    <col min="5899" max="6142" width="9" style="170"/>
    <col min="6143" max="6143" width="29.5" style="170" customWidth="1"/>
    <col min="6144" max="6144" width="11.75" style="170" customWidth="1"/>
    <col min="6145" max="6145" width="10.75" style="170" customWidth="1"/>
    <col min="6146" max="6146" width="9.75" style="170" customWidth="1"/>
    <col min="6147" max="6147" width="11.25" style="170" customWidth="1"/>
    <col min="6148" max="6148" width="10.75" style="170" customWidth="1"/>
    <col min="6149" max="6149" width="12" style="170" customWidth="1"/>
    <col min="6150" max="6150" width="9.5" style="170" customWidth="1"/>
    <col min="6151" max="6151" width="10" style="170" customWidth="1"/>
    <col min="6152" max="6152" width="9.75" style="170" customWidth="1"/>
    <col min="6153" max="6153" width="10.75" style="170" customWidth="1"/>
    <col min="6154" max="6154" width="6" style="170" customWidth="1"/>
    <col min="6155" max="6398" width="9" style="170"/>
    <col min="6399" max="6399" width="29.5" style="170" customWidth="1"/>
    <col min="6400" max="6400" width="11.75" style="170" customWidth="1"/>
    <col min="6401" max="6401" width="10.75" style="170" customWidth="1"/>
    <col min="6402" max="6402" width="9.75" style="170" customWidth="1"/>
    <col min="6403" max="6403" width="11.25" style="170" customWidth="1"/>
    <col min="6404" max="6404" width="10.75" style="170" customWidth="1"/>
    <col min="6405" max="6405" width="12" style="170" customWidth="1"/>
    <col min="6406" max="6406" width="9.5" style="170" customWidth="1"/>
    <col min="6407" max="6407" width="10" style="170" customWidth="1"/>
    <col min="6408" max="6408" width="9.75" style="170" customWidth="1"/>
    <col min="6409" max="6409" width="10.75" style="170" customWidth="1"/>
    <col min="6410" max="6410" width="6" style="170" customWidth="1"/>
    <col min="6411" max="6654" width="9" style="170"/>
    <col min="6655" max="6655" width="29.5" style="170" customWidth="1"/>
    <col min="6656" max="6656" width="11.75" style="170" customWidth="1"/>
    <col min="6657" max="6657" width="10.75" style="170" customWidth="1"/>
    <col min="6658" max="6658" width="9.75" style="170" customWidth="1"/>
    <col min="6659" max="6659" width="11.25" style="170" customWidth="1"/>
    <col min="6660" max="6660" width="10.75" style="170" customWidth="1"/>
    <col min="6661" max="6661" width="12" style="170" customWidth="1"/>
    <col min="6662" max="6662" width="9.5" style="170" customWidth="1"/>
    <col min="6663" max="6663" width="10" style="170" customWidth="1"/>
    <col min="6664" max="6664" width="9.75" style="170" customWidth="1"/>
    <col min="6665" max="6665" width="10.75" style="170" customWidth="1"/>
    <col min="6666" max="6666" width="6" style="170" customWidth="1"/>
    <col min="6667" max="6910" width="9" style="170"/>
    <col min="6911" max="6911" width="29.5" style="170" customWidth="1"/>
    <col min="6912" max="6912" width="11.75" style="170" customWidth="1"/>
    <col min="6913" max="6913" width="10.75" style="170" customWidth="1"/>
    <col min="6914" max="6914" width="9.75" style="170" customWidth="1"/>
    <col min="6915" max="6915" width="11.25" style="170" customWidth="1"/>
    <col min="6916" max="6916" width="10.75" style="170" customWidth="1"/>
    <col min="6917" max="6917" width="12" style="170" customWidth="1"/>
    <col min="6918" max="6918" width="9.5" style="170" customWidth="1"/>
    <col min="6919" max="6919" width="10" style="170" customWidth="1"/>
    <col min="6920" max="6920" width="9.75" style="170" customWidth="1"/>
    <col min="6921" max="6921" width="10.75" style="170" customWidth="1"/>
    <col min="6922" max="6922" width="6" style="170" customWidth="1"/>
    <col min="6923" max="7166" width="9" style="170"/>
    <col min="7167" max="7167" width="29.5" style="170" customWidth="1"/>
    <col min="7168" max="7168" width="11.75" style="170" customWidth="1"/>
    <col min="7169" max="7169" width="10.75" style="170" customWidth="1"/>
    <col min="7170" max="7170" width="9.75" style="170" customWidth="1"/>
    <col min="7171" max="7171" width="11.25" style="170" customWidth="1"/>
    <col min="7172" max="7172" width="10.75" style="170" customWidth="1"/>
    <col min="7173" max="7173" width="12" style="170" customWidth="1"/>
    <col min="7174" max="7174" width="9.5" style="170" customWidth="1"/>
    <col min="7175" max="7175" width="10" style="170" customWidth="1"/>
    <col min="7176" max="7176" width="9.75" style="170" customWidth="1"/>
    <col min="7177" max="7177" width="10.75" style="170" customWidth="1"/>
    <col min="7178" max="7178" width="6" style="170" customWidth="1"/>
    <col min="7179" max="7422" width="9" style="170"/>
    <col min="7423" max="7423" width="29.5" style="170" customWidth="1"/>
    <col min="7424" max="7424" width="11.75" style="170" customWidth="1"/>
    <col min="7425" max="7425" width="10.75" style="170" customWidth="1"/>
    <col min="7426" max="7426" width="9.75" style="170" customWidth="1"/>
    <col min="7427" max="7427" width="11.25" style="170" customWidth="1"/>
    <col min="7428" max="7428" width="10.75" style="170" customWidth="1"/>
    <col min="7429" max="7429" width="12" style="170" customWidth="1"/>
    <col min="7430" max="7430" width="9.5" style="170" customWidth="1"/>
    <col min="7431" max="7431" width="10" style="170" customWidth="1"/>
    <col min="7432" max="7432" width="9.75" style="170" customWidth="1"/>
    <col min="7433" max="7433" width="10.75" style="170" customWidth="1"/>
    <col min="7434" max="7434" width="6" style="170" customWidth="1"/>
    <col min="7435" max="7678" width="9" style="170"/>
    <col min="7679" max="7679" width="29.5" style="170" customWidth="1"/>
    <col min="7680" max="7680" width="11.75" style="170" customWidth="1"/>
    <col min="7681" max="7681" width="10.75" style="170" customWidth="1"/>
    <col min="7682" max="7682" width="9.75" style="170" customWidth="1"/>
    <col min="7683" max="7683" width="11.25" style="170" customWidth="1"/>
    <col min="7684" max="7684" width="10.75" style="170" customWidth="1"/>
    <col min="7685" max="7685" width="12" style="170" customWidth="1"/>
    <col min="7686" max="7686" width="9.5" style="170" customWidth="1"/>
    <col min="7687" max="7687" width="10" style="170" customWidth="1"/>
    <col min="7688" max="7688" width="9.75" style="170" customWidth="1"/>
    <col min="7689" max="7689" width="10.75" style="170" customWidth="1"/>
    <col min="7690" max="7690" width="6" style="170" customWidth="1"/>
    <col min="7691" max="7934" width="9" style="170"/>
    <col min="7935" max="7935" width="29.5" style="170" customWidth="1"/>
    <col min="7936" max="7936" width="11.75" style="170" customWidth="1"/>
    <col min="7937" max="7937" width="10.75" style="170" customWidth="1"/>
    <col min="7938" max="7938" width="9.75" style="170" customWidth="1"/>
    <col min="7939" max="7939" width="11.25" style="170" customWidth="1"/>
    <col min="7940" max="7940" width="10.75" style="170" customWidth="1"/>
    <col min="7941" max="7941" width="12" style="170" customWidth="1"/>
    <col min="7942" max="7942" width="9.5" style="170" customWidth="1"/>
    <col min="7943" max="7943" width="10" style="170" customWidth="1"/>
    <col min="7944" max="7944" width="9.75" style="170" customWidth="1"/>
    <col min="7945" max="7945" width="10.75" style="170" customWidth="1"/>
    <col min="7946" max="7946" width="6" style="170" customWidth="1"/>
    <col min="7947" max="8190" width="9" style="170"/>
    <col min="8191" max="8191" width="29.5" style="170" customWidth="1"/>
    <col min="8192" max="8192" width="11.75" style="170" customWidth="1"/>
    <col min="8193" max="8193" width="10.75" style="170" customWidth="1"/>
    <col min="8194" max="8194" width="9.75" style="170" customWidth="1"/>
    <col min="8195" max="8195" width="11.25" style="170" customWidth="1"/>
    <col min="8196" max="8196" width="10.75" style="170" customWidth="1"/>
    <col min="8197" max="8197" width="12" style="170" customWidth="1"/>
    <col min="8198" max="8198" width="9.5" style="170" customWidth="1"/>
    <col min="8199" max="8199" width="10" style="170" customWidth="1"/>
    <col min="8200" max="8200" width="9.75" style="170" customWidth="1"/>
    <col min="8201" max="8201" width="10.75" style="170" customWidth="1"/>
    <col min="8202" max="8202" width="6" style="170" customWidth="1"/>
    <col min="8203" max="8446" width="9" style="170"/>
    <col min="8447" max="8447" width="29.5" style="170" customWidth="1"/>
    <col min="8448" max="8448" width="11.75" style="170" customWidth="1"/>
    <col min="8449" max="8449" width="10.75" style="170" customWidth="1"/>
    <col min="8450" max="8450" width="9.75" style="170" customWidth="1"/>
    <col min="8451" max="8451" width="11.25" style="170" customWidth="1"/>
    <col min="8452" max="8452" width="10.75" style="170" customWidth="1"/>
    <col min="8453" max="8453" width="12" style="170" customWidth="1"/>
    <col min="8454" max="8454" width="9.5" style="170" customWidth="1"/>
    <col min="8455" max="8455" width="10" style="170" customWidth="1"/>
    <col min="8456" max="8456" width="9.75" style="170" customWidth="1"/>
    <col min="8457" max="8457" width="10.75" style="170" customWidth="1"/>
    <col min="8458" max="8458" width="6" style="170" customWidth="1"/>
    <col min="8459" max="8702" width="9" style="170"/>
    <col min="8703" max="8703" width="29.5" style="170" customWidth="1"/>
    <col min="8704" max="8704" width="11.75" style="170" customWidth="1"/>
    <col min="8705" max="8705" width="10.75" style="170" customWidth="1"/>
    <col min="8706" max="8706" width="9.75" style="170" customWidth="1"/>
    <col min="8707" max="8707" width="11.25" style="170" customWidth="1"/>
    <col min="8708" max="8708" width="10.75" style="170" customWidth="1"/>
    <col min="8709" max="8709" width="12" style="170" customWidth="1"/>
    <col min="8710" max="8710" width="9.5" style="170" customWidth="1"/>
    <col min="8711" max="8711" width="10" style="170" customWidth="1"/>
    <col min="8712" max="8712" width="9.75" style="170" customWidth="1"/>
    <col min="8713" max="8713" width="10.75" style="170" customWidth="1"/>
    <col min="8714" max="8714" width="6" style="170" customWidth="1"/>
    <col min="8715" max="8958" width="9" style="170"/>
    <col min="8959" max="8959" width="29.5" style="170" customWidth="1"/>
    <col min="8960" max="8960" width="11.75" style="170" customWidth="1"/>
    <col min="8961" max="8961" width="10.75" style="170" customWidth="1"/>
    <col min="8962" max="8962" width="9.75" style="170" customWidth="1"/>
    <col min="8963" max="8963" width="11.25" style="170" customWidth="1"/>
    <col min="8964" max="8964" width="10.75" style="170" customWidth="1"/>
    <col min="8965" max="8965" width="12" style="170" customWidth="1"/>
    <col min="8966" max="8966" width="9.5" style="170" customWidth="1"/>
    <col min="8967" max="8967" width="10" style="170" customWidth="1"/>
    <col min="8968" max="8968" width="9.75" style="170" customWidth="1"/>
    <col min="8969" max="8969" width="10.75" style="170" customWidth="1"/>
    <col min="8970" max="8970" width="6" style="170" customWidth="1"/>
    <col min="8971" max="9214" width="9" style="170"/>
    <col min="9215" max="9215" width="29.5" style="170" customWidth="1"/>
    <col min="9216" max="9216" width="11.75" style="170" customWidth="1"/>
    <col min="9217" max="9217" width="10.75" style="170" customWidth="1"/>
    <col min="9218" max="9218" width="9.75" style="170" customWidth="1"/>
    <col min="9219" max="9219" width="11.25" style="170" customWidth="1"/>
    <col min="9220" max="9220" width="10.75" style="170" customWidth="1"/>
    <col min="9221" max="9221" width="12" style="170" customWidth="1"/>
    <col min="9222" max="9222" width="9.5" style="170" customWidth="1"/>
    <col min="9223" max="9223" width="10" style="170" customWidth="1"/>
    <col min="9224" max="9224" width="9.75" style="170" customWidth="1"/>
    <col min="9225" max="9225" width="10.75" style="170" customWidth="1"/>
    <col min="9226" max="9226" width="6" style="170" customWidth="1"/>
    <col min="9227" max="9470" width="9" style="170"/>
    <col min="9471" max="9471" width="29.5" style="170" customWidth="1"/>
    <col min="9472" max="9472" width="11.75" style="170" customWidth="1"/>
    <col min="9473" max="9473" width="10.75" style="170" customWidth="1"/>
    <col min="9474" max="9474" width="9.75" style="170" customWidth="1"/>
    <col min="9475" max="9475" width="11.25" style="170" customWidth="1"/>
    <col min="9476" max="9476" width="10.75" style="170" customWidth="1"/>
    <col min="9477" max="9477" width="12" style="170" customWidth="1"/>
    <col min="9478" max="9478" width="9.5" style="170" customWidth="1"/>
    <col min="9479" max="9479" width="10" style="170" customWidth="1"/>
    <col min="9480" max="9480" width="9.75" style="170" customWidth="1"/>
    <col min="9481" max="9481" width="10.75" style="170" customWidth="1"/>
    <col min="9482" max="9482" width="6" style="170" customWidth="1"/>
    <col min="9483" max="9726" width="9" style="170"/>
    <col min="9727" max="9727" width="29.5" style="170" customWidth="1"/>
    <col min="9728" max="9728" width="11.75" style="170" customWidth="1"/>
    <col min="9729" max="9729" width="10.75" style="170" customWidth="1"/>
    <col min="9730" max="9730" width="9.75" style="170" customWidth="1"/>
    <col min="9731" max="9731" width="11.25" style="170" customWidth="1"/>
    <col min="9732" max="9732" width="10.75" style="170" customWidth="1"/>
    <col min="9733" max="9733" width="12" style="170" customWidth="1"/>
    <col min="9734" max="9734" width="9.5" style="170" customWidth="1"/>
    <col min="9735" max="9735" width="10" style="170" customWidth="1"/>
    <col min="9736" max="9736" width="9.75" style="170" customWidth="1"/>
    <col min="9737" max="9737" width="10.75" style="170" customWidth="1"/>
    <col min="9738" max="9738" width="6" style="170" customWidth="1"/>
    <col min="9739" max="9982" width="9" style="170"/>
    <col min="9983" max="9983" width="29.5" style="170" customWidth="1"/>
    <col min="9984" max="9984" width="11.75" style="170" customWidth="1"/>
    <col min="9985" max="9985" width="10.75" style="170" customWidth="1"/>
    <col min="9986" max="9986" width="9.75" style="170" customWidth="1"/>
    <col min="9987" max="9987" width="11.25" style="170" customWidth="1"/>
    <col min="9988" max="9988" width="10.75" style="170" customWidth="1"/>
    <col min="9989" max="9989" width="12" style="170" customWidth="1"/>
    <col min="9990" max="9990" width="9.5" style="170" customWidth="1"/>
    <col min="9991" max="9991" width="10" style="170" customWidth="1"/>
    <col min="9992" max="9992" width="9.75" style="170" customWidth="1"/>
    <col min="9993" max="9993" width="10.75" style="170" customWidth="1"/>
    <col min="9994" max="9994" width="6" style="170" customWidth="1"/>
    <col min="9995" max="10238" width="9" style="170"/>
    <col min="10239" max="10239" width="29.5" style="170" customWidth="1"/>
    <col min="10240" max="10240" width="11.75" style="170" customWidth="1"/>
    <col min="10241" max="10241" width="10.75" style="170" customWidth="1"/>
    <col min="10242" max="10242" width="9.75" style="170" customWidth="1"/>
    <col min="10243" max="10243" width="11.25" style="170" customWidth="1"/>
    <col min="10244" max="10244" width="10.75" style="170" customWidth="1"/>
    <col min="10245" max="10245" width="12" style="170" customWidth="1"/>
    <col min="10246" max="10246" width="9.5" style="170" customWidth="1"/>
    <col min="10247" max="10247" width="10" style="170" customWidth="1"/>
    <col min="10248" max="10248" width="9.75" style="170" customWidth="1"/>
    <col min="10249" max="10249" width="10.75" style="170" customWidth="1"/>
    <col min="10250" max="10250" width="6" style="170" customWidth="1"/>
    <col min="10251" max="10494" width="9" style="170"/>
    <col min="10495" max="10495" width="29.5" style="170" customWidth="1"/>
    <col min="10496" max="10496" width="11.75" style="170" customWidth="1"/>
    <col min="10497" max="10497" width="10.75" style="170" customWidth="1"/>
    <col min="10498" max="10498" width="9.75" style="170" customWidth="1"/>
    <col min="10499" max="10499" width="11.25" style="170" customWidth="1"/>
    <col min="10500" max="10500" width="10.75" style="170" customWidth="1"/>
    <col min="10501" max="10501" width="12" style="170" customWidth="1"/>
    <col min="10502" max="10502" width="9.5" style="170" customWidth="1"/>
    <col min="10503" max="10503" width="10" style="170" customWidth="1"/>
    <col min="10504" max="10504" width="9.75" style="170" customWidth="1"/>
    <col min="10505" max="10505" width="10.75" style="170" customWidth="1"/>
    <col min="10506" max="10506" width="6" style="170" customWidth="1"/>
    <col min="10507" max="10750" width="9" style="170"/>
    <col min="10751" max="10751" width="29.5" style="170" customWidth="1"/>
    <col min="10752" max="10752" width="11.75" style="170" customWidth="1"/>
    <col min="10753" max="10753" width="10.75" style="170" customWidth="1"/>
    <col min="10754" max="10754" width="9.75" style="170" customWidth="1"/>
    <col min="10755" max="10755" width="11.25" style="170" customWidth="1"/>
    <col min="10756" max="10756" width="10.75" style="170" customWidth="1"/>
    <col min="10757" max="10757" width="12" style="170" customWidth="1"/>
    <col min="10758" max="10758" width="9.5" style="170" customWidth="1"/>
    <col min="10759" max="10759" width="10" style="170" customWidth="1"/>
    <col min="10760" max="10760" width="9.75" style="170" customWidth="1"/>
    <col min="10761" max="10761" width="10.75" style="170" customWidth="1"/>
    <col min="10762" max="10762" width="6" style="170" customWidth="1"/>
    <col min="10763" max="11006" width="9" style="170"/>
    <col min="11007" max="11007" width="29.5" style="170" customWidth="1"/>
    <col min="11008" max="11008" width="11.75" style="170" customWidth="1"/>
    <col min="11009" max="11009" width="10.75" style="170" customWidth="1"/>
    <col min="11010" max="11010" width="9.75" style="170" customWidth="1"/>
    <col min="11011" max="11011" width="11.25" style="170" customWidth="1"/>
    <col min="11012" max="11012" width="10.75" style="170" customWidth="1"/>
    <col min="11013" max="11013" width="12" style="170" customWidth="1"/>
    <col min="11014" max="11014" width="9.5" style="170" customWidth="1"/>
    <col min="11015" max="11015" width="10" style="170" customWidth="1"/>
    <col min="11016" max="11016" width="9.75" style="170" customWidth="1"/>
    <col min="11017" max="11017" width="10.75" style="170" customWidth="1"/>
    <col min="11018" max="11018" width="6" style="170" customWidth="1"/>
    <col min="11019" max="11262" width="9" style="170"/>
    <col min="11263" max="11263" width="29.5" style="170" customWidth="1"/>
    <col min="11264" max="11264" width="11.75" style="170" customWidth="1"/>
    <col min="11265" max="11265" width="10.75" style="170" customWidth="1"/>
    <col min="11266" max="11266" width="9.75" style="170" customWidth="1"/>
    <col min="11267" max="11267" width="11.25" style="170" customWidth="1"/>
    <col min="11268" max="11268" width="10.75" style="170" customWidth="1"/>
    <col min="11269" max="11269" width="12" style="170" customWidth="1"/>
    <col min="11270" max="11270" width="9.5" style="170" customWidth="1"/>
    <col min="11271" max="11271" width="10" style="170" customWidth="1"/>
    <col min="11272" max="11272" width="9.75" style="170" customWidth="1"/>
    <col min="11273" max="11273" width="10.75" style="170" customWidth="1"/>
    <col min="11274" max="11274" width="6" style="170" customWidth="1"/>
    <col min="11275" max="11518" width="9" style="170"/>
    <col min="11519" max="11519" width="29.5" style="170" customWidth="1"/>
    <col min="11520" max="11520" width="11.75" style="170" customWidth="1"/>
    <col min="11521" max="11521" width="10.75" style="170" customWidth="1"/>
    <col min="11522" max="11522" width="9.75" style="170" customWidth="1"/>
    <col min="11523" max="11523" width="11.25" style="170" customWidth="1"/>
    <col min="11524" max="11524" width="10.75" style="170" customWidth="1"/>
    <col min="11525" max="11525" width="12" style="170" customWidth="1"/>
    <col min="11526" max="11526" width="9.5" style="170" customWidth="1"/>
    <col min="11527" max="11527" width="10" style="170" customWidth="1"/>
    <col min="11528" max="11528" width="9.75" style="170" customWidth="1"/>
    <col min="11529" max="11529" width="10.75" style="170" customWidth="1"/>
    <col min="11530" max="11530" width="6" style="170" customWidth="1"/>
    <col min="11531" max="11774" width="9" style="170"/>
    <col min="11775" max="11775" width="29.5" style="170" customWidth="1"/>
    <col min="11776" max="11776" width="11.75" style="170" customWidth="1"/>
    <col min="11777" max="11777" width="10.75" style="170" customWidth="1"/>
    <col min="11778" max="11778" width="9.75" style="170" customWidth="1"/>
    <col min="11779" max="11779" width="11.25" style="170" customWidth="1"/>
    <col min="11780" max="11780" width="10.75" style="170" customWidth="1"/>
    <col min="11781" max="11781" width="12" style="170" customWidth="1"/>
    <col min="11782" max="11782" width="9.5" style="170" customWidth="1"/>
    <col min="11783" max="11783" width="10" style="170" customWidth="1"/>
    <col min="11784" max="11784" width="9.75" style="170" customWidth="1"/>
    <col min="11785" max="11785" width="10.75" style="170" customWidth="1"/>
    <col min="11786" max="11786" width="6" style="170" customWidth="1"/>
    <col min="11787" max="12030" width="9" style="170"/>
    <col min="12031" max="12031" width="29.5" style="170" customWidth="1"/>
    <col min="12032" max="12032" width="11.75" style="170" customWidth="1"/>
    <col min="12033" max="12033" width="10.75" style="170" customWidth="1"/>
    <col min="12034" max="12034" width="9.75" style="170" customWidth="1"/>
    <col min="12035" max="12035" width="11.25" style="170" customWidth="1"/>
    <col min="12036" max="12036" width="10.75" style="170" customWidth="1"/>
    <col min="12037" max="12037" width="12" style="170" customWidth="1"/>
    <col min="12038" max="12038" width="9.5" style="170" customWidth="1"/>
    <col min="12039" max="12039" width="10" style="170" customWidth="1"/>
    <col min="12040" max="12040" width="9.75" style="170" customWidth="1"/>
    <col min="12041" max="12041" width="10.75" style="170" customWidth="1"/>
    <col min="12042" max="12042" width="6" style="170" customWidth="1"/>
    <col min="12043" max="12286" width="9" style="170"/>
    <col min="12287" max="12287" width="29.5" style="170" customWidth="1"/>
    <col min="12288" max="12288" width="11.75" style="170" customWidth="1"/>
    <col min="12289" max="12289" width="10.75" style="170" customWidth="1"/>
    <col min="12290" max="12290" width="9.75" style="170" customWidth="1"/>
    <col min="12291" max="12291" width="11.25" style="170" customWidth="1"/>
    <col min="12292" max="12292" width="10.75" style="170" customWidth="1"/>
    <col min="12293" max="12293" width="12" style="170" customWidth="1"/>
    <col min="12294" max="12294" width="9.5" style="170" customWidth="1"/>
    <col min="12295" max="12295" width="10" style="170" customWidth="1"/>
    <col min="12296" max="12296" width="9.75" style="170" customWidth="1"/>
    <col min="12297" max="12297" width="10.75" style="170" customWidth="1"/>
    <col min="12298" max="12298" width="6" style="170" customWidth="1"/>
    <col min="12299" max="12542" width="9" style="170"/>
    <col min="12543" max="12543" width="29.5" style="170" customWidth="1"/>
    <col min="12544" max="12544" width="11.75" style="170" customWidth="1"/>
    <col min="12545" max="12545" width="10.75" style="170" customWidth="1"/>
    <col min="12546" max="12546" width="9.75" style="170" customWidth="1"/>
    <col min="12547" max="12547" width="11.25" style="170" customWidth="1"/>
    <col min="12548" max="12548" width="10.75" style="170" customWidth="1"/>
    <col min="12549" max="12549" width="12" style="170" customWidth="1"/>
    <col min="12550" max="12550" width="9.5" style="170" customWidth="1"/>
    <col min="12551" max="12551" width="10" style="170" customWidth="1"/>
    <col min="12552" max="12552" width="9.75" style="170" customWidth="1"/>
    <col min="12553" max="12553" width="10.75" style="170" customWidth="1"/>
    <col min="12554" max="12554" width="6" style="170" customWidth="1"/>
    <col min="12555" max="12798" width="9" style="170"/>
    <col min="12799" max="12799" width="29.5" style="170" customWidth="1"/>
    <col min="12800" max="12800" width="11.75" style="170" customWidth="1"/>
    <col min="12801" max="12801" width="10.75" style="170" customWidth="1"/>
    <col min="12802" max="12802" width="9.75" style="170" customWidth="1"/>
    <col min="12803" max="12803" width="11.25" style="170" customWidth="1"/>
    <col min="12804" max="12804" width="10.75" style="170" customWidth="1"/>
    <col min="12805" max="12805" width="12" style="170" customWidth="1"/>
    <col min="12806" max="12806" width="9.5" style="170" customWidth="1"/>
    <col min="12807" max="12807" width="10" style="170" customWidth="1"/>
    <col min="12808" max="12808" width="9.75" style="170" customWidth="1"/>
    <col min="12809" max="12809" width="10.75" style="170" customWidth="1"/>
    <col min="12810" max="12810" width="6" style="170" customWidth="1"/>
    <col min="12811" max="13054" width="9" style="170"/>
    <col min="13055" max="13055" width="29.5" style="170" customWidth="1"/>
    <col min="13056" max="13056" width="11.75" style="170" customWidth="1"/>
    <col min="13057" max="13057" width="10.75" style="170" customWidth="1"/>
    <col min="13058" max="13058" width="9.75" style="170" customWidth="1"/>
    <col min="13059" max="13059" width="11.25" style="170" customWidth="1"/>
    <col min="13060" max="13060" width="10.75" style="170" customWidth="1"/>
    <col min="13061" max="13061" width="12" style="170" customWidth="1"/>
    <col min="13062" max="13062" width="9.5" style="170" customWidth="1"/>
    <col min="13063" max="13063" width="10" style="170" customWidth="1"/>
    <col min="13064" max="13064" width="9.75" style="170" customWidth="1"/>
    <col min="13065" max="13065" width="10.75" style="170" customWidth="1"/>
    <col min="13066" max="13066" width="6" style="170" customWidth="1"/>
    <col min="13067" max="13310" width="9" style="170"/>
    <col min="13311" max="13311" width="29.5" style="170" customWidth="1"/>
    <col min="13312" max="13312" width="11.75" style="170" customWidth="1"/>
    <col min="13313" max="13313" width="10.75" style="170" customWidth="1"/>
    <col min="13314" max="13314" width="9.75" style="170" customWidth="1"/>
    <col min="13315" max="13315" width="11.25" style="170" customWidth="1"/>
    <col min="13316" max="13316" width="10.75" style="170" customWidth="1"/>
    <col min="13317" max="13317" width="12" style="170" customWidth="1"/>
    <col min="13318" max="13318" width="9.5" style="170" customWidth="1"/>
    <col min="13319" max="13319" width="10" style="170" customWidth="1"/>
    <col min="13320" max="13320" width="9.75" style="170" customWidth="1"/>
    <col min="13321" max="13321" width="10.75" style="170" customWidth="1"/>
    <col min="13322" max="13322" width="6" style="170" customWidth="1"/>
    <col min="13323" max="13566" width="9" style="170"/>
    <col min="13567" max="13567" width="29.5" style="170" customWidth="1"/>
    <col min="13568" max="13568" width="11.75" style="170" customWidth="1"/>
    <col min="13569" max="13569" width="10.75" style="170" customWidth="1"/>
    <col min="13570" max="13570" width="9.75" style="170" customWidth="1"/>
    <col min="13571" max="13571" width="11.25" style="170" customWidth="1"/>
    <col min="13572" max="13572" width="10.75" style="170" customWidth="1"/>
    <col min="13573" max="13573" width="12" style="170" customWidth="1"/>
    <col min="13574" max="13574" width="9.5" style="170" customWidth="1"/>
    <col min="13575" max="13575" width="10" style="170" customWidth="1"/>
    <col min="13576" max="13576" width="9.75" style="170" customWidth="1"/>
    <col min="13577" max="13577" width="10.75" style="170" customWidth="1"/>
    <col min="13578" max="13578" width="6" style="170" customWidth="1"/>
    <col min="13579" max="13822" width="9" style="170"/>
    <col min="13823" max="13823" width="29.5" style="170" customWidth="1"/>
    <col min="13824" max="13824" width="11.75" style="170" customWidth="1"/>
    <col min="13825" max="13825" width="10.75" style="170" customWidth="1"/>
    <col min="13826" max="13826" width="9.75" style="170" customWidth="1"/>
    <col min="13827" max="13827" width="11.25" style="170" customWidth="1"/>
    <col min="13828" max="13828" width="10.75" style="170" customWidth="1"/>
    <col min="13829" max="13829" width="12" style="170" customWidth="1"/>
    <col min="13830" max="13830" width="9.5" style="170" customWidth="1"/>
    <col min="13831" max="13831" width="10" style="170" customWidth="1"/>
    <col min="13832" max="13832" width="9.75" style="170" customWidth="1"/>
    <col min="13833" max="13833" width="10.75" style="170" customWidth="1"/>
    <col min="13834" max="13834" width="6" style="170" customWidth="1"/>
    <col min="13835" max="14078" width="9" style="170"/>
    <col min="14079" max="14079" width="29.5" style="170" customWidth="1"/>
    <col min="14080" max="14080" width="11.75" style="170" customWidth="1"/>
    <col min="14081" max="14081" width="10.75" style="170" customWidth="1"/>
    <col min="14082" max="14082" width="9.75" style="170" customWidth="1"/>
    <col min="14083" max="14083" width="11.25" style="170" customWidth="1"/>
    <col min="14084" max="14084" width="10.75" style="170" customWidth="1"/>
    <col min="14085" max="14085" width="12" style="170" customWidth="1"/>
    <col min="14086" max="14086" width="9.5" style="170" customWidth="1"/>
    <col min="14087" max="14087" width="10" style="170" customWidth="1"/>
    <col min="14088" max="14088" width="9.75" style="170" customWidth="1"/>
    <col min="14089" max="14089" width="10.75" style="170" customWidth="1"/>
    <col min="14090" max="14090" width="6" style="170" customWidth="1"/>
    <col min="14091" max="14334" width="9" style="170"/>
    <col min="14335" max="14335" width="29.5" style="170" customWidth="1"/>
    <col min="14336" max="14336" width="11.75" style="170" customWidth="1"/>
    <col min="14337" max="14337" width="10.75" style="170" customWidth="1"/>
    <col min="14338" max="14338" width="9.75" style="170" customWidth="1"/>
    <col min="14339" max="14339" width="11.25" style="170" customWidth="1"/>
    <col min="14340" max="14340" width="10.75" style="170" customWidth="1"/>
    <col min="14341" max="14341" width="12" style="170" customWidth="1"/>
    <col min="14342" max="14342" width="9.5" style="170" customWidth="1"/>
    <col min="14343" max="14343" width="10" style="170" customWidth="1"/>
    <col min="14344" max="14344" width="9.75" style="170" customWidth="1"/>
    <col min="14345" max="14345" width="10.75" style="170" customWidth="1"/>
    <col min="14346" max="14346" width="6" style="170" customWidth="1"/>
    <col min="14347" max="14590" width="9" style="170"/>
    <col min="14591" max="14591" width="29.5" style="170" customWidth="1"/>
    <col min="14592" max="14592" width="11.75" style="170" customWidth="1"/>
    <col min="14593" max="14593" width="10.75" style="170" customWidth="1"/>
    <col min="14594" max="14594" width="9.75" style="170" customWidth="1"/>
    <col min="14595" max="14595" width="11.25" style="170" customWidth="1"/>
    <col min="14596" max="14596" width="10.75" style="170" customWidth="1"/>
    <col min="14597" max="14597" width="12" style="170" customWidth="1"/>
    <col min="14598" max="14598" width="9.5" style="170" customWidth="1"/>
    <col min="14599" max="14599" width="10" style="170" customWidth="1"/>
    <col min="14600" max="14600" width="9.75" style="170" customWidth="1"/>
    <col min="14601" max="14601" width="10.75" style="170" customWidth="1"/>
    <col min="14602" max="14602" width="6" style="170" customWidth="1"/>
    <col min="14603" max="14846" width="9" style="170"/>
    <col min="14847" max="14847" width="29.5" style="170" customWidth="1"/>
    <col min="14848" max="14848" width="11.75" style="170" customWidth="1"/>
    <col min="14849" max="14849" width="10.75" style="170" customWidth="1"/>
    <col min="14850" max="14850" width="9.75" style="170" customWidth="1"/>
    <col min="14851" max="14851" width="11.25" style="170" customWidth="1"/>
    <col min="14852" max="14852" width="10.75" style="170" customWidth="1"/>
    <col min="14853" max="14853" width="12" style="170" customWidth="1"/>
    <col min="14854" max="14854" width="9.5" style="170" customWidth="1"/>
    <col min="14855" max="14855" width="10" style="170" customWidth="1"/>
    <col min="14856" max="14856" width="9.75" style="170" customWidth="1"/>
    <col min="14857" max="14857" width="10.75" style="170" customWidth="1"/>
    <col min="14858" max="14858" width="6" style="170" customWidth="1"/>
    <col min="14859" max="15102" width="9" style="170"/>
    <col min="15103" max="15103" width="29.5" style="170" customWidth="1"/>
    <col min="15104" max="15104" width="11.75" style="170" customWidth="1"/>
    <col min="15105" max="15105" width="10.75" style="170" customWidth="1"/>
    <col min="15106" max="15106" width="9.75" style="170" customWidth="1"/>
    <col min="15107" max="15107" width="11.25" style="170" customWidth="1"/>
    <col min="15108" max="15108" width="10.75" style="170" customWidth="1"/>
    <col min="15109" max="15109" width="12" style="170" customWidth="1"/>
    <col min="15110" max="15110" width="9.5" style="170" customWidth="1"/>
    <col min="15111" max="15111" width="10" style="170" customWidth="1"/>
    <col min="15112" max="15112" width="9.75" style="170" customWidth="1"/>
    <col min="15113" max="15113" width="10.75" style="170" customWidth="1"/>
    <col min="15114" max="15114" width="6" style="170" customWidth="1"/>
    <col min="15115" max="15358" width="9" style="170"/>
    <col min="15359" max="15359" width="29.5" style="170" customWidth="1"/>
    <col min="15360" max="15360" width="11.75" style="170" customWidth="1"/>
    <col min="15361" max="15361" width="10.75" style="170" customWidth="1"/>
    <col min="15362" max="15362" width="9.75" style="170" customWidth="1"/>
    <col min="15363" max="15363" width="11.25" style="170" customWidth="1"/>
    <col min="15364" max="15364" width="10.75" style="170" customWidth="1"/>
    <col min="15365" max="15365" width="12" style="170" customWidth="1"/>
    <col min="15366" max="15366" width="9.5" style="170" customWidth="1"/>
    <col min="15367" max="15367" width="10" style="170" customWidth="1"/>
    <col min="15368" max="15368" width="9.75" style="170" customWidth="1"/>
    <col min="15369" max="15369" width="10.75" style="170" customWidth="1"/>
    <col min="15370" max="15370" width="6" style="170" customWidth="1"/>
    <col min="15371" max="15614" width="9" style="170"/>
    <col min="15615" max="15615" width="29.5" style="170" customWidth="1"/>
    <col min="15616" max="15616" width="11.75" style="170" customWidth="1"/>
    <col min="15617" max="15617" width="10.75" style="170" customWidth="1"/>
    <col min="15618" max="15618" width="9.75" style="170" customWidth="1"/>
    <col min="15619" max="15619" width="11.25" style="170" customWidth="1"/>
    <col min="15620" max="15620" width="10.75" style="170" customWidth="1"/>
    <col min="15621" max="15621" width="12" style="170" customWidth="1"/>
    <col min="15622" max="15622" width="9.5" style="170" customWidth="1"/>
    <col min="15623" max="15623" width="10" style="170" customWidth="1"/>
    <col min="15624" max="15624" width="9.75" style="170" customWidth="1"/>
    <col min="15625" max="15625" width="10.75" style="170" customWidth="1"/>
    <col min="15626" max="15626" width="6" style="170" customWidth="1"/>
    <col min="15627" max="15870" width="9" style="170"/>
    <col min="15871" max="15871" width="29.5" style="170" customWidth="1"/>
    <col min="15872" max="15872" width="11.75" style="170" customWidth="1"/>
    <col min="15873" max="15873" width="10.75" style="170" customWidth="1"/>
    <col min="15874" max="15874" width="9.75" style="170" customWidth="1"/>
    <col min="15875" max="15875" width="11.25" style="170" customWidth="1"/>
    <col min="15876" max="15876" width="10.75" style="170" customWidth="1"/>
    <col min="15877" max="15877" width="12" style="170" customWidth="1"/>
    <col min="15878" max="15878" width="9.5" style="170" customWidth="1"/>
    <col min="15879" max="15879" width="10" style="170" customWidth="1"/>
    <col min="15880" max="15880" width="9.75" style="170" customWidth="1"/>
    <col min="15881" max="15881" width="10.75" style="170" customWidth="1"/>
    <col min="15882" max="15882" width="6" style="170" customWidth="1"/>
    <col min="15883" max="16126" width="9" style="170"/>
    <col min="16127" max="16127" width="29.5" style="170" customWidth="1"/>
    <col min="16128" max="16128" width="11.75" style="170" customWidth="1"/>
    <col min="16129" max="16129" width="10.75" style="170" customWidth="1"/>
    <col min="16130" max="16130" width="9.75" style="170" customWidth="1"/>
    <col min="16131" max="16131" width="11.25" style="170" customWidth="1"/>
    <col min="16132" max="16132" width="10.75" style="170" customWidth="1"/>
    <col min="16133" max="16133" width="12" style="170" customWidth="1"/>
    <col min="16134" max="16134" width="9.5" style="170" customWidth="1"/>
    <col min="16135" max="16135" width="10" style="170" customWidth="1"/>
    <col min="16136" max="16136" width="9.75" style="170" customWidth="1"/>
    <col min="16137" max="16137" width="10.75" style="170" customWidth="1"/>
    <col min="16138" max="16138" width="6" style="170" customWidth="1"/>
    <col min="16139" max="16384" width="9" style="170"/>
  </cols>
  <sheetData>
    <row r="1" spans="1:14" ht="20.100000000000001" customHeight="1" x14ac:dyDescent="0.15">
      <c r="A1" s="186" t="s">
        <v>0</v>
      </c>
    </row>
    <row r="2" spans="1:14" ht="20.100000000000001" customHeight="1" x14ac:dyDescent="0.15">
      <c r="A2" s="224" t="s">
        <v>1</v>
      </c>
      <c r="B2" s="224"/>
      <c r="C2" s="224"/>
      <c r="D2" s="224"/>
      <c r="E2" s="224"/>
      <c r="F2" s="224"/>
      <c r="G2" s="224"/>
      <c r="H2" s="224"/>
      <c r="I2" s="225"/>
    </row>
    <row r="3" spans="1:14" ht="20.100000000000001" customHeight="1" x14ac:dyDescent="0.15">
      <c r="A3" s="214" t="s">
        <v>296</v>
      </c>
    </row>
    <row r="4" spans="1:14" ht="20.100000000000001" customHeight="1" x14ac:dyDescent="0.15">
      <c r="A4" s="17" t="s">
        <v>3</v>
      </c>
    </row>
    <row r="5" spans="1:14" ht="20.100000000000001" customHeight="1" x14ac:dyDescent="0.15">
      <c r="A5" s="226" t="s">
        <v>4</v>
      </c>
      <c r="B5" s="227" t="s">
        <v>5</v>
      </c>
      <c r="C5" s="228"/>
      <c r="D5" s="227" t="s">
        <v>6</v>
      </c>
      <c r="E5" s="228"/>
      <c r="F5" s="227" t="s">
        <v>7</v>
      </c>
      <c r="G5" s="228"/>
      <c r="H5" s="227" t="s">
        <v>8</v>
      </c>
      <c r="I5" s="227"/>
      <c r="J5" s="222" t="s">
        <v>9</v>
      </c>
      <c r="K5" s="223"/>
    </row>
    <row r="6" spans="1:14" ht="20.100000000000001" customHeight="1" x14ac:dyDescent="0.15">
      <c r="A6" s="226"/>
      <c r="B6" s="227"/>
      <c r="C6" s="228"/>
      <c r="D6" s="227"/>
      <c r="E6" s="228"/>
      <c r="F6" s="227"/>
      <c r="G6" s="228"/>
      <c r="H6" s="227"/>
      <c r="I6" s="227"/>
      <c r="J6" s="222"/>
      <c r="K6" s="223"/>
    </row>
    <row r="7" spans="1:14" ht="20.100000000000001" customHeight="1" x14ac:dyDescent="0.15">
      <c r="A7" s="226"/>
      <c r="B7" s="187" t="s">
        <v>10</v>
      </c>
      <c r="C7" s="193" t="s">
        <v>11</v>
      </c>
      <c r="D7" s="187" t="s">
        <v>10</v>
      </c>
      <c r="E7" s="193" t="s">
        <v>11</v>
      </c>
      <c r="F7" s="187" t="s">
        <v>10</v>
      </c>
      <c r="G7" s="193" t="s">
        <v>11</v>
      </c>
      <c r="H7" s="188" t="s">
        <v>10</v>
      </c>
      <c r="I7" s="193" t="s">
        <v>11</v>
      </c>
      <c r="J7" s="188" t="s">
        <v>10</v>
      </c>
      <c r="K7" s="193" t="s">
        <v>11</v>
      </c>
    </row>
    <row r="8" spans="1:14" ht="20.100000000000001" customHeight="1" x14ac:dyDescent="0.15">
      <c r="A8" s="22" t="s">
        <v>12</v>
      </c>
      <c r="B8" s="187">
        <v>1968</v>
      </c>
      <c r="C8" s="215">
        <v>23.19</v>
      </c>
      <c r="D8" s="187">
        <v>53966</v>
      </c>
      <c r="E8" s="275">
        <v>1030.77</v>
      </c>
      <c r="F8" s="187">
        <v>51818</v>
      </c>
      <c r="G8" s="215">
        <v>975.21</v>
      </c>
      <c r="H8" s="187">
        <v>73</v>
      </c>
      <c r="I8" s="215">
        <v>1.24</v>
      </c>
      <c r="J8" s="187">
        <f>B8+D8-F8-H8</f>
        <v>4043</v>
      </c>
      <c r="K8" s="215">
        <f>C8+E8-G8-I8</f>
        <v>77.510000000000005</v>
      </c>
    </row>
    <row r="9" spans="1:14" ht="20.100000000000001" customHeight="1" x14ac:dyDescent="0.15">
      <c r="A9" s="22" t="s">
        <v>13</v>
      </c>
      <c r="B9" s="187">
        <f t="shared" ref="B9:I9" si="0">SUM(B10:B11)</f>
        <v>1696</v>
      </c>
      <c r="C9" s="215">
        <f t="shared" si="0"/>
        <v>53.28</v>
      </c>
      <c r="D9" s="187">
        <f>SUM(D10:D11)</f>
        <v>42062</v>
      </c>
      <c r="E9" s="275">
        <f t="shared" si="0"/>
        <v>1559.09</v>
      </c>
      <c r="F9" s="187">
        <f t="shared" si="0"/>
        <v>41357</v>
      </c>
      <c r="G9" s="215">
        <f t="shared" si="0"/>
        <v>1521.4</v>
      </c>
      <c r="H9" s="215">
        <f t="shared" si="0"/>
        <v>10</v>
      </c>
      <c r="I9" s="215">
        <f t="shared" si="0"/>
        <v>0.36</v>
      </c>
      <c r="J9" s="187">
        <f>B9+D9-F9-H9</f>
        <v>2391</v>
      </c>
      <c r="K9" s="215">
        <f t="shared" ref="J9:K19" si="1">C9+E9-G9-I9</f>
        <v>90.61</v>
      </c>
      <c r="M9" s="194"/>
    </row>
    <row r="10" spans="1:14" ht="20.100000000000001" customHeight="1" x14ac:dyDescent="0.15">
      <c r="A10" s="22" t="s">
        <v>14</v>
      </c>
      <c r="B10" s="187">
        <v>1696</v>
      </c>
      <c r="C10" s="215">
        <v>53.28</v>
      </c>
      <c r="D10" s="187">
        <v>42062</v>
      </c>
      <c r="E10" s="275">
        <v>1559.09</v>
      </c>
      <c r="F10" s="187">
        <v>41357</v>
      </c>
      <c r="G10" s="215">
        <v>1521.4</v>
      </c>
      <c r="H10" s="187">
        <v>10</v>
      </c>
      <c r="I10" s="215">
        <v>0.36</v>
      </c>
      <c r="J10" s="187">
        <f>B10+D10-F10-H10</f>
        <v>2391</v>
      </c>
      <c r="K10" s="215">
        <f t="shared" si="1"/>
        <v>90.61</v>
      </c>
    </row>
    <row r="11" spans="1:14" ht="20.100000000000001" customHeight="1" x14ac:dyDescent="0.15">
      <c r="A11" s="22" t="s">
        <v>15</v>
      </c>
      <c r="B11" s="187">
        <v>0</v>
      </c>
      <c r="C11" s="215">
        <v>0</v>
      </c>
      <c r="D11" s="187">
        <v>0</v>
      </c>
      <c r="E11" s="275">
        <v>0</v>
      </c>
      <c r="F11" s="215">
        <v>0</v>
      </c>
      <c r="G11" s="215">
        <v>0</v>
      </c>
      <c r="H11" s="187">
        <v>0</v>
      </c>
      <c r="I11" s="215">
        <v>0</v>
      </c>
      <c r="J11" s="187">
        <f t="shared" si="1"/>
        <v>0</v>
      </c>
      <c r="K11" s="215">
        <f t="shared" si="1"/>
        <v>0</v>
      </c>
    </row>
    <row r="12" spans="1:14" ht="20.100000000000001" customHeight="1" x14ac:dyDescent="0.15">
      <c r="A12" s="22" t="s">
        <v>16</v>
      </c>
      <c r="B12" s="187">
        <v>2070</v>
      </c>
      <c r="C12" s="215">
        <v>98.47</v>
      </c>
      <c r="D12" s="187">
        <v>32951</v>
      </c>
      <c r="E12" s="275">
        <v>1467.53</v>
      </c>
      <c r="F12" s="187">
        <v>31457</v>
      </c>
      <c r="G12" s="215">
        <v>1404.9</v>
      </c>
      <c r="H12" s="215">
        <v>0</v>
      </c>
      <c r="I12" s="215">
        <v>0</v>
      </c>
      <c r="J12" s="187">
        <f t="shared" si="1"/>
        <v>3564</v>
      </c>
      <c r="K12" s="215">
        <f t="shared" si="1"/>
        <v>161.1</v>
      </c>
      <c r="M12" s="194"/>
    </row>
    <row r="13" spans="1:14" ht="20.100000000000001" customHeight="1" x14ac:dyDescent="0.15">
      <c r="A13" s="22" t="s">
        <v>17</v>
      </c>
      <c r="B13" s="187">
        <v>148</v>
      </c>
      <c r="C13" s="215">
        <v>1.05</v>
      </c>
      <c r="D13" s="187">
        <v>11441</v>
      </c>
      <c r="E13" s="275">
        <v>81.17</v>
      </c>
      <c r="F13" s="187">
        <v>11190</v>
      </c>
      <c r="G13" s="215">
        <v>79.44</v>
      </c>
      <c r="H13" s="187">
        <v>7</v>
      </c>
      <c r="I13" s="215">
        <v>0.05</v>
      </c>
      <c r="J13" s="187">
        <f t="shared" si="1"/>
        <v>392</v>
      </c>
      <c r="K13" s="215">
        <f t="shared" si="1"/>
        <v>2.73</v>
      </c>
      <c r="N13" s="194"/>
    </row>
    <row r="14" spans="1:14" ht="20.100000000000001" customHeight="1" x14ac:dyDescent="0.15">
      <c r="A14" s="22" t="s">
        <v>18</v>
      </c>
      <c r="B14" s="187">
        <v>0</v>
      </c>
      <c r="C14" s="215">
        <v>0</v>
      </c>
      <c r="D14" s="187">
        <v>14954</v>
      </c>
      <c r="E14" s="275">
        <v>348.85</v>
      </c>
      <c r="F14" s="187">
        <v>14491</v>
      </c>
      <c r="G14" s="215">
        <v>339.73</v>
      </c>
      <c r="H14" s="187">
        <v>6</v>
      </c>
      <c r="I14" s="215">
        <v>0.12</v>
      </c>
      <c r="J14" s="187">
        <f>B14+D14-F14-H14</f>
        <v>457</v>
      </c>
      <c r="K14" s="215">
        <f t="shared" si="1"/>
        <v>9</v>
      </c>
    </row>
    <row r="15" spans="1:14" ht="20.100000000000001" customHeight="1" x14ac:dyDescent="0.15">
      <c r="A15" s="22" t="s">
        <v>19</v>
      </c>
      <c r="B15" s="187">
        <v>274</v>
      </c>
      <c r="C15" s="215">
        <v>10.91</v>
      </c>
      <c r="D15" s="187">
        <v>877</v>
      </c>
      <c r="E15" s="275">
        <v>33.36</v>
      </c>
      <c r="F15" s="187">
        <v>987</v>
      </c>
      <c r="G15" s="215">
        <v>37.81</v>
      </c>
      <c r="H15" s="187">
        <v>0</v>
      </c>
      <c r="I15" s="215">
        <v>0</v>
      </c>
      <c r="J15" s="187">
        <f t="shared" si="1"/>
        <v>164</v>
      </c>
      <c r="K15" s="215">
        <f t="shared" si="1"/>
        <v>6.46</v>
      </c>
    </row>
    <row r="16" spans="1:14" ht="20.100000000000001" customHeight="1" x14ac:dyDescent="0.15">
      <c r="A16" s="22" t="s">
        <v>20</v>
      </c>
      <c r="B16" s="187">
        <v>0</v>
      </c>
      <c r="C16" s="215">
        <v>0</v>
      </c>
      <c r="D16" s="187">
        <v>0</v>
      </c>
      <c r="E16" s="275">
        <v>0</v>
      </c>
      <c r="F16" s="187">
        <v>0</v>
      </c>
      <c r="G16" s="215">
        <v>0</v>
      </c>
      <c r="H16" s="215">
        <v>0</v>
      </c>
      <c r="I16" s="215">
        <v>0</v>
      </c>
      <c r="J16" s="187">
        <f>J17</f>
        <v>0</v>
      </c>
      <c r="K16" s="215">
        <f t="shared" si="1"/>
        <v>0</v>
      </c>
      <c r="N16" s="195"/>
    </row>
    <row r="17" spans="1:14" ht="20.100000000000001" customHeight="1" x14ac:dyDescent="0.15">
      <c r="A17" s="22" t="s">
        <v>21</v>
      </c>
      <c r="B17" s="187">
        <v>0</v>
      </c>
      <c r="C17" s="215">
        <v>0</v>
      </c>
      <c r="D17" s="187">
        <v>0</v>
      </c>
      <c r="E17" s="275">
        <v>0</v>
      </c>
      <c r="F17" s="187">
        <v>0</v>
      </c>
      <c r="G17" s="215">
        <v>0</v>
      </c>
      <c r="H17" s="215">
        <v>0</v>
      </c>
      <c r="I17" s="215">
        <v>0</v>
      </c>
      <c r="J17" s="187">
        <f t="shared" si="1"/>
        <v>0</v>
      </c>
      <c r="K17" s="215">
        <f t="shared" si="1"/>
        <v>0</v>
      </c>
    </row>
    <row r="18" spans="1:14" ht="20.100000000000001" customHeight="1" x14ac:dyDescent="0.15">
      <c r="A18" s="22" t="s">
        <v>22</v>
      </c>
      <c r="B18" s="187">
        <v>0</v>
      </c>
      <c r="C18" s="215">
        <v>0</v>
      </c>
      <c r="D18" s="187">
        <v>0</v>
      </c>
      <c r="E18" s="275">
        <v>0</v>
      </c>
      <c r="F18" s="187">
        <v>0</v>
      </c>
      <c r="G18" s="215">
        <v>0</v>
      </c>
      <c r="H18" s="215">
        <v>0</v>
      </c>
      <c r="I18" s="215">
        <v>0</v>
      </c>
      <c r="J18" s="187">
        <f t="shared" si="1"/>
        <v>0</v>
      </c>
      <c r="K18" s="215">
        <f t="shared" si="1"/>
        <v>0</v>
      </c>
    </row>
    <row r="19" spans="1:14" ht="20.100000000000001" customHeight="1" x14ac:dyDescent="0.15">
      <c r="A19" s="22" t="s">
        <v>23</v>
      </c>
      <c r="B19" s="187">
        <v>0</v>
      </c>
      <c r="C19" s="215">
        <v>0</v>
      </c>
      <c r="D19" s="187">
        <v>0</v>
      </c>
      <c r="E19" s="275">
        <v>0</v>
      </c>
      <c r="F19" s="187">
        <v>0</v>
      </c>
      <c r="G19" s="215">
        <v>0</v>
      </c>
      <c r="H19" s="215">
        <v>0</v>
      </c>
      <c r="I19" s="215">
        <v>0</v>
      </c>
      <c r="J19" s="187">
        <f t="shared" si="1"/>
        <v>0</v>
      </c>
      <c r="K19" s="215">
        <f t="shared" si="1"/>
        <v>0</v>
      </c>
      <c r="N19" s="195"/>
    </row>
    <row r="20" spans="1:14" ht="20.100000000000001" customHeight="1" x14ac:dyDescent="0.15">
      <c r="A20" s="22" t="s">
        <v>24</v>
      </c>
      <c r="B20" s="189">
        <v>0</v>
      </c>
      <c r="C20" s="142">
        <v>0</v>
      </c>
      <c r="D20" s="142">
        <v>0</v>
      </c>
      <c r="E20" s="276">
        <v>0</v>
      </c>
      <c r="F20" s="190">
        <v>0</v>
      </c>
      <c r="G20" s="215">
        <v>0</v>
      </c>
      <c r="H20" s="215">
        <v>0</v>
      </c>
      <c r="I20" s="142">
        <v>0</v>
      </c>
      <c r="J20" s="187">
        <v>0</v>
      </c>
      <c r="K20" s="142">
        <v>0</v>
      </c>
    </row>
    <row r="21" spans="1:14" ht="20.100000000000001" customHeight="1" x14ac:dyDescent="0.15">
      <c r="A21" s="122" t="s">
        <v>25</v>
      </c>
      <c r="B21" s="142">
        <f t="shared" ref="B21:C21" si="2">B8+B9+B12+B13+B14+B15+B16+B20</f>
        <v>6156</v>
      </c>
      <c r="C21" s="139">
        <f t="shared" si="2"/>
        <v>186.9</v>
      </c>
      <c r="D21" s="142">
        <f t="shared" ref="D21:K21" si="3">D8+D9+D12+D13+D14+D15+D16+D20</f>
        <v>156251</v>
      </c>
      <c r="E21" s="276">
        <f t="shared" si="3"/>
        <v>4520.7700000000004</v>
      </c>
      <c r="F21" s="142">
        <f t="shared" si="3"/>
        <v>151300</v>
      </c>
      <c r="G21" s="139">
        <f t="shared" si="3"/>
        <v>4358.49</v>
      </c>
      <c r="H21" s="142">
        <f t="shared" si="3"/>
        <v>96</v>
      </c>
      <c r="I21" s="277">
        <f t="shared" si="3"/>
        <v>1.77</v>
      </c>
      <c r="J21" s="142">
        <f t="shared" si="3"/>
        <v>11011</v>
      </c>
      <c r="K21" s="277">
        <f t="shared" si="3"/>
        <v>347.41</v>
      </c>
    </row>
    <row r="22" spans="1:14" ht="25.35" customHeight="1" x14ac:dyDescent="0.15">
      <c r="A22" s="191" t="s">
        <v>26</v>
      </c>
      <c r="B22" s="191"/>
      <c r="C22" s="191"/>
      <c r="D22" s="191"/>
      <c r="E22" s="191"/>
      <c r="F22" s="191"/>
      <c r="G22" s="191"/>
      <c r="H22" s="191"/>
      <c r="I22" s="191"/>
    </row>
    <row r="23" spans="1:14" ht="22.35" customHeight="1" x14ac:dyDescent="0.15">
      <c r="A23" s="191" t="s">
        <v>27</v>
      </c>
      <c r="B23" s="191"/>
      <c r="C23" s="191"/>
      <c r="D23" s="191"/>
      <c r="E23" s="191"/>
      <c r="F23" s="191"/>
      <c r="G23" s="191"/>
      <c r="H23" s="191"/>
      <c r="I23" s="191"/>
    </row>
    <row r="24" spans="1:14" ht="20.100000000000001" customHeight="1" x14ac:dyDescent="0.25">
      <c r="A24" s="192"/>
    </row>
  </sheetData>
  <mergeCells count="7">
    <mergeCell ref="J5:K6"/>
    <mergeCell ref="A2:I2"/>
    <mergeCell ref="A5:A7"/>
    <mergeCell ref="B5:C6"/>
    <mergeCell ref="D5:E6"/>
    <mergeCell ref="F5:G6"/>
    <mergeCell ref="H5:I6"/>
  </mergeCells>
  <phoneticPr fontId="42" type="noConversion"/>
  <printOptions horizontalCentered="1"/>
  <pageMargins left="0.19685039370078741" right="0.19685039370078741" top="0.59055118110236227" bottom="0.39370078740157483" header="0.27559055118110237" footer="0.51181102362204722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2"/>
  <sheetViews>
    <sheetView view="pageBreakPreview" zoomScaleNormal="100" zoomScaleSheetLayoutView="100" workbookViewId="0">
      <selection activeCell="B7" sqref="B7"/>
    </sheetView>
  </sheetViews>
  <sheetFormatPr defaultColWidth="9" defaultRowHeight="12" x14ac:dyDescent="0.15"/>
  <cols>
    <col min="1" max="1" width="34" style="205" customWidth="1"/>
    <col min="2" max="2" width="9.5" style="205" bestFit="1" customWidth="1"/>
    <col min="3" max="3" width="13.875" style="212" bestFit="1" customWidth="1"/>
    <col min="4" max="4" width="8.5" style="212" bestFit="1" customWidth="1"/>
    <col min="5" max="5" width="13.875" style="212" bestFit="1" customWidth="1"/>
    <col min="6" max="6" width="9.5" style="212" bestFit="1" customWidth="1"/>
    <col min="7" max="7" width="16.125" style="212" bestFit="1" customWidth="1"/>
    <col min="8" max="8" width="6.5" style="212" bestFit="1" customWidth="1"/>
    <col min="9" max="9" width="12.75" style="212" bestFit="1" customWidth="1"/>
    <col min="10" max="10" width="8.5" style="213" bestFit="1" customWidth="1"/>
    <col min="11" max="11" width="12.75" style="213" bestFit="1" customWidth="1"/>
    <col min="12" max="12" width="7.625" style="213" bestFit="1" customWidth="1"/>
    <col min="13" max="13" width="11.625" style="213" bestFit="1" customWidth="1"/>
    <col min="14" max="14" width="8.5" style="213" bestFit="1" customWidth="1"/>
    <col min="15" max="15" width="12.75" style="213" bestFit="1" customWidth="1"/>
    <col min="16" max="16" width="10.25" style="213" bestFit="1" customWidth="1"/>
    <col min="17" max="17" width="13.875" style="213" bestFit="1" customWidth="1"/>
    <col min="18" max="18" width="8.5" style="213" bestFit="1" customWidth="1"/>
    <col min="19" max="19" width="12.75" style="213" bestFit="1" customWidth="1"/>
    <col min="20" max="20" width="10.25" style="213" bestFit="1" customWidth="1"/>
    <col min="21" max="21" width="12.75" style="213" bestFit="1" customWidth="1"/>
    <col min="22" max="22" width="8.5" style="213" bestFit="1" customWidth="1"/>
    <col min="23" max="23" width="12.75" style="213" bestFit="1" customWidth="1"/>
    <col min="24" max="24" width="8.5" style="213" bestFit="1" customWidth="1"/>
    <col min="25" max="25" width="12.75" style="213" bestFit="1" customWidth="1"/>
    <col min="26" max="26" width="10.25" style="213" bestFit="1" customWidth="1"/>
    <col min="27" max="27" width="13.875" style="213" bestFit="1" customWidth="1"/>
    <col min="28" max="28" width="10.25" style="213" bestFit="1" customWidth="1"/>
    <col min="29" max="29" width="13.875" style="213" bestFit="1" customWidth="1"/>
    <col min="30" max="30" width="10.25" style="213" bestFit="1" customWidth="1"/>
    <col min="31" max="31" width="13.875" style="213" bestFit="1" customWidth="1"/>
    <col min="32" max="32" width="8.5" style="213" bestFit="1" customWidth="1"/>
    <col min="33" max="33" width="12.75" style="213" bestFit="1" customWidth="1"/>
    <col min="34" max="34" width="10.25" style="213" bestFit="1" customWidth="1"/>
    <col min="35" max="35" width="13.875" style="213" bestFit="1" customWidth="1"/>
    <col min="36" max="36" width="10.5" style="205" bestFit="1" customWidth="1"/>
    <col min="37" max="37" width="16.125" style="205" bestFit="1" customWidth="1"/>
    <col min="38" max="54" width="9.125" style="205" customWidth="1"/>
    <col min="55" max="55" width="8.75" style="205" customWidth="1"/>
    <col min="56" max="72" width="9.125" style="205" customWidth="1"/>
    <col min="73" max="73" width="9" style="205" customWidth="1"/>
    <col min="74" max="74" width="9.125" style="205" customWidth="1"/>
    <col min="75" max="75" width="9" style="205" customWidth="1"/>
    <col min="76" max="76" width="10.625" style="205" customWidth="1"/>
    <col min="77" max="16384" width="9" style="205"/>
  </cols>
  <sheetData>
    <row r="1" spans="1:41" s="199" customFormat="1" x14ac:dyDescent="0.15">
      <c r="A1" s="196" t="s">
        <v>280</v>
      </c>
      <c r="B1" s="196"/>
      <c r="C1" s="197"/>
      <c r="D1" s="197"/>
      <c r="E1" s="197"/>
      <c r="F1" s="197"/>
      <c r="G1" s="197"/>
      <c r="H1" s="197"/>
      <c r="I1" s="197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</row>
    <row r="2" spans="1:41" s="199" customFormat="1" x14ac:dyDescent="0.15">
      <c r="A2" s="232" t="s">
        <v>297</v>
      </c>
      <c r="B2" s="232"/>
      <c r="C2" s="232"/>
      <c r="D2" s="232"/>
      <c r="E2" s="232"/>
      <c r="F2" s="232"/>
      <c r="G2" s="232"/>
      <c r="H2" s="232"/>
      <c r="I2" s="232"/>
      <c r="J2" s="232" t="s">
        <v>297</v>
      </c>
      <c r="K2" s="232"/>
      <c r="L2" s="232"/>
      <c r="M2" s="232"/>
      <c r="N2" s="232"/>
      <c r="O2" s="232"/>
      <c r="P2" s="232"/>
      <c r="Q2" s="232"/>
      <c r="R2" s="232" t="s">
        <v>297</v>
      </c>
      <c r="S2" s="232"/>
      <c r="T2" s="232"/>
      <c r="U2" s="232"/>
      <c r="V2" s="232"/>
      <c r="W2" s="232"/>
      <c r="X2" s="232"/>
      <c r="Y2" s="232"/>
      <c r="Z2" s="232" t="s">
        <v>297</v>
      </c>
      <c r="AA2" s="232"/>
      <c r="AB2" s="232"/>
      <c r="AC2" s="232"/>
      <c r="AD2" s="232"/>
      <c r="AE2" s="232"/>
      <c r="AF2" s="232"/>
      <c r="AG2" s="232"/>
      <c r="AH2" s="232" t="s">
        <v>297</v>
      </c>
      <c r="AI2" s="232"/>
      <c r="AJ2" s="232"/>
      <c r="AK2" s="232"/>
      <c r="AL2" s="278"/>
      <c r="AM2" s="278"/>
      <c r="AN2" s="278"/>
      <c r="AO2" s="278"/>
    </row>
    <row r="3" spans="1:41" s="199" customFormat="1" x14ac:dyDescent="0.15">
      <c r="A3" s="196" t="s">
        <v>2</v>
      </c>
      <c r="B3" s="196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</row>
    <row r="4" spans="1:41" s="199" customFormat="1" x14ac:dyDescent="0.15">
      <c r="A4" s="196" t="s">
        <v>28</v>
      </c>
      <c r="B4" s="196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</row>
    <row r="5" spans="1:41" s="200" customFormat="1" x14ac:dyDescent="0.15">
      <c r="A5" s="231" t="s">
        <v>176</v>
      </c>
      <c r="B5" s="279" t="s">
        <v>29</v>
      </c>
      <c r="C5" s="279"/>
      <c r="D5" s="279" t="s">
        <v>30</v>
      </c>
      <c r="E5" s="279"/>
      <c r="F5" s="279" t="s">
        <v>31</v>
      </c>
      <c r="G5" s="279"/>
      <c r="H5" s="279" t="s">
        <v>32</v>
      </c>
      <c r="I5" s="279"/>
      <c r="J5" s="229" t="s">
        <v>33</v>
      </c>
      <c r="K5" s="230"/>
      <c r="L5" s="229" t="s">
        <v>34</v>
      </c>
      <c r="M5" s="230"/>
      <c r="N5" s="229" t="s">
        <v>35</v>
      </c>
      <c r="O5" s="230"/>
      <c r="P5" s="229" t="s">
        <v>36</v>
      </c>
      <c r="Q5" s="230"/>
      <c r="R5" s="229" t="s">
        <v>37</v>
      </c>
      <c r="S5" s="230"/>
      <c r="T5" s="229" t="s">
        <v>38</v>
      </c>
      <c r="U5" s="230"/>
      <c r="V5" s="229" t="s">
        <v>39</v>
      </c>
      <c r="W5" s="230"/>
      <c r="X5" s="229" t="s">
        <v>40</v>
      </c>
      <c r="Y5" s="230"/>
      <c r="Z5" s="229" t="s">
        <v>41</v>
      </c>
      <c r="AA5" s="230"/>
      <c r="AB5" s="229" t="s">
        <v>42</v>
      </c>
      <c r="AC5" s="230"/>
      <c r="AD5" s="229" t="s">
        <v>43</v>
      </c>
      <c r="AE5" s="230"/>
      <c r="AF5" s="229" t="s">
        <v>44</v>
      </c>
      <c r="AG5" s="230"/>
      <c r="AH5" s="229" t="s">
        <v>45</v>
      </c>
      <c r="AI5" s="230"/>
      <c r="AJ5" s="279" t="s">
        <v>25</v>
      </c>
      <c r="AK5" s="279"/>
    </row>
    <row r="6" spans="1:41" s="200" customFormat="1" x14ac:dyDescent="0.15">
      <c r="A6" s="231"/>
      <c r="B6" s="201" t="s">
        <v>46</v>
      </c>
      <c r="C6" s="201" t="s">
        <v>47</v>
      </c>
      <c r="D6" s="201" t="s">
        <v>46</v>
      </c>
      <c r="E6" s="201" t="s">
        <v>47</v>
      </c>
      <c r="F6" s="201" t="s">
        <v>46</v>
      </c>
      <c r="G6" s="201" t="s">
        <v>47</v>
      </c>
      <c r="H6" s="201" t="s">
        <v>46</v>
      </c>
      <c r="I6" s="201" t="s">
        <v>47</v>
      </c>
      <c r="J6" s="201" t="s">
        <v>46</v>
      </c>
      <c r="K6" s="201" t="s">
        <v>47</v>
      </c>
      <c r="L6" s="201" t="s">
        <v>46</v>
      </c>
      <c r="M6" s="201" t="s">
        <v>47</v>
      </c>
      <c r="N6" s="201" t="s">
        <v>46</v>
      </c>
      <c r="O6" s="201" t="s">
        <v>47</v>
      </c>
      <c r="P6" s="201" t="s">
        <v>46</v>
      </c>
      <c r="Q6" s="201" t="s">
        <v>47</v>
      </c>
      <c r="R6" s="201" t="s">
        <v>46</v>
      </c>
      <c r="S6" s="201" t="s">
        <v>47</v>
      </c>
      <c r="T6" s="201" t="s">
        <v>46</v>
      </c>
      <c r="U6" s="201" t="s">
        <v>47</v>
      </c>
      <c r="V6" s="201" t="s">
        <v>46</v>
      </c>
      <c r="W6" s="201" t="s">
        <v>47</v>
      </c>
      <c r="X6" s="201" t="s">
        <v>46</v>
      </c>
      <c r="Y6" s="201" t="s">
        <v>47</v>
      </c>
      <c r="Z6" s="201" t="s">
        <v>46</v>
      </c>
      <c r="AA6" s="201" t="s">
        <v>47</v>
      </c>
      <c r="AB6" s="201" t="s">
        <v>46</v>
      </c>
      <c r="AC6" s="201" t="s">
        <v>47</v>
      </c>
      <c r="AD6" s="201" t="s">
        <v>46</v>
      </c>
      <c r="AE6" s="201" t="s">
        <v>47</v>
      </c>
      <c r="AF6" s="201" t="s">
        <v>46</v>
      </c>
      <c r="AG6" s="201" t="s">
        <v>47</v>
      </c>
      <c r="AH6" s="201" t="s">
        <v>46</v>
      </c>
      <c r="AI6" s="201" t="s">
        <v>47</v>
      </c>
      <c r="AJ6" s="216" t="s">
        <v>46</v>
      </c>
      <c r="AK6" s="216" t="s">
        <v>47</v>
      </c>
    </row>
    <row r="7" spans="1:41" ht="20.100000000000001" customHeight="1" x14ac:dyDescent="0.15">
      <c r="A7" s="202" t="s">
        <v>281</v>
      </c>
      <c r="B7" s="203">
        <v>543</v>
      </c>
      <c r="C7" s="204">
        <v>5442.1</v>
      </c>
      <c r="D7" s="203">
        <v>246</v>
      </c>
      <c r="E7" s="204">
        <v>2442.6999999999998</v>
      </c>
      <c r="F7" s="203">
        <v>1009</v>
      </c>
      <c r="G7" s="204">
        <v>10181.200000000001</v>
      </c>
      <c r="H7" s="203">
        <v>38</v>
      </c>
      <c r="I7" s="204">
        <v>382.6</v>
      </c>
      <c r="J7" s="204">
        <v>43</v>
      </c>
      <c r="K7" s="204">
        <v>438</v>
      </c>
      <c r="L7" s="204"/>
      <c r="M7" s="204"/>
      <c r="N7" s="204"/>
      <c r="O7" s="204"/>
      <c r="P7" s="204">
        <v>693</v>
      </c>
      <c r="Q7" s="204">
        <v>7014.5</v>
      </c>
      <c r="R7" s="204">
        <v>14</v>
      </c>
      <c r="S7" s="204">
        <v>142.4</v>
      </c>
      <c r="T7" s="204"/>
      <c r="U7" s="204"/>
      <c r="V7" s="204">
        <v>60</v>
      </c>
      <c r="W7" s="204">
        <v>614.4</v>
      </c>
      <c r="X7" s="204">
        <v>14</v>
      </c>
      <c r="Y7" s="204">
        <v>140.6</v>
      </c>
      <c r="Z7" s="204">
        <v>344</v>
      </c>
      <c r="AA7" s="204">
        <v>3487.6</v>
      </c>
      <c r="AB7" s="204">
        <v>450</v>
      </c>
      <c r="AC7" s="204">
        <v>4577.8</v>
      </c>
      <c r="AD7" s="204">
        <v>62</v>
      </c>
      <c r="AE7" s="204">
        <v>628.5</v>
      </c>
      <c r="AF7" s="204">
        <v>20</v>
      </c>
      <c r="AG7" s="204">
        <v>212.2</v>
      </c>
      <c r="AH7" s="204">
        <v>985</v>
      </c>
      <c r="AI7" s="204">
        <v>9990.6</v>
      </c>
      <c r="AJ7" s="203">
        <f>SUMIF($B$6:$AI$6,$AJ$6,B7:AI7)</f>
        <v>4521</v>
      </c>
      <c r="AK7" s="204">
        <f ca="1">SUMIF($B$6:$AI$6,$AJ$6,C7:AI7)</f>
        <v>45695.199999999997</v>
      </c>
    </row>
    <row r="8" spans="1:41" ht="20.100000000000001" customHeight="1" x14ac:dyDescent="0.15">
      <c r="A8" s="202" t="s">
        <v>282</v>
      </c>
      <c r="B8" s="203">
        <v>574</v>
      </c>
      <c r="C8" s="204">
        <v>8223.7999999999993</v>
      </c>
      <c r="D8" s="203">
        <v>254</v>
      </c>
      <c r="E8" s="204">
        <v>3609.5</v>
      </c>
      <c r="F8" s="203">
        <v>1257</v>
      </c>
      <c r="G8" s="204">
        <v>18289.3</v>
      </c>
      <c r="H8" s="203">
        <v>74</v>
      </c>
      <c r="I8" s="204">
        <v>1023.9</v>
      </c>
      <c r="J8" s="204">
        <v>51</v>
      </c>
      <c r="K8" s="204">
        <v>725.9</v>
      </c>
      <c r="L8" s="204"/>
      <c r="M8" s="204"/>
      <c r="N8" s="204"/>
      <c r="O8" s="204"/>
      <c r="P8" s="204">
        <v>880</v>
      </c>
      <c r="Q8" s="204">
        <v>12565</v>
      </c>
      <c r="R8" s="204">
        <v>18</v>
      </c>
      <c r="S8" s="204">
        <v>249.3</v>
      </c>
      <c r="T8" s="204"/>
      <c r="U8" s="204"/>
      <c r="V8" s="204">
        <v>62</v>
      </c>
      <c r="W8" s="204">
        <v>888.7</v>
      </c>
      <c r="X8" s="204">
        <v>30</v>
      </c>
      <c r="Y8" s="204">
        <v>433.8</v>
      </c>
      <c r="Z8" s="204">
        <v>456</v>
      </c>
      <c r="AA8" s="204">
        <v>6531.8</v>
      </c>
      <c r="AB8" s="204">
        <v>596</v>
      </c>
      <c r="AC8" s="204">
        <v>8568.1</v>
      </c>
      <c r="AD8" s="204">
        <v>131</v>
      </c>
      <c r="AE8" s="204">
        <v>1852.1</v>
      </c>
      <c r="AF8" s="204">
        <v>22</v>
      </c>
      <c r="AG8" s="204">
        <v>316.39999999999998</v>
      </c>
      <c r="AH8" s="204">
        <v>1217</v>
      </c>
      <c r="AI8" s="204">
        <v>17386.599999999999</v>
      </c>
      <c r="AJ8" s="203">
        <f t="shared" ref="AJ8:AJ21" si="0">SUMIF($B$6:$AI$6,$AJ$6,B8:AI8)</f>
        <v>5622</v>
      </c>
      <c r="AK8" s="204">
        <f t="shared" ref="AK8:AK21" ca="1" si="1">SUMIF($B$6:$AI$6,$AJ$6,C8:AI8)</f>
        <v>80664.2</v>
      </c>
    </row>
    <row r="9" spans="1:41" ht="20.100000000000001" customHeight="1" x14ac:dyDescent="0.15">
      <c r="A9" s="202" t="s">
        <v>283</v>
      </c>
      <c r="B9" s="203">
        <v>3590</v>
      </c>
      <c r="C9" s="204">
        <v>73949.399999999994</v>
      </c>
      <c r="D9" s="203">
        <v>1856</v>
      </c>
      <c r="E9" s="204">
        <v>38285.300000000003</v>
      </c>
      <c r="F9" s="203">
        <v>10218</v>
      </c>
      <c r="G9" s="204">
        <v>210842.1</v>
      </c>
      <c r="H9" s="203">
        <v>334</v>
      </c>
      <c r="I9" s="204">
        <v>7022.4</v>
      </c>
      <c r="J9" s="204">
        <v>460</v>
      </c>
      <c r="K9" s="204">
        <v>9454.7999999999993</v>
      </c>
      <c r="L9" s="204"/>
      <c r="M9" s="204"/>
      <c r="N9" s="204">
        <v>134</v>
      </c>
      <c r="O9" s="204">
        <v>2804.5</v>
      </c>
      <c r="P9" s="204">
        <v>7842</v>
      </c>
      <c r="Q9" s="204">
        <v>161869.4</v>
      </c>
      <c r="R9" s="204">
        <v>103</v>
      </c>
      <c r="S9" s="204">
        <v>2126.6</v>
      </c>
      <c r="T9" s="204">
        <v>1381</v>
      </c>
      <c r="U9" s="204">
        <v>28845</v>
      </c>
      <c r="V9" s="204">
        <v>545</v>
      </c>
      <c r="W9" s="204">
        <v>11227.4</v>
      </c>
      <c r="X9" s="204">
        <v>119</v>
      </c>
      <c r="Y9" s="204">
        <v>2518.9</v>
      </c>
      <c r="Z9" s="204">
        <v>4168</v>
      </c>
      <c r="AA9" s="204">
        <v>86107.5</v>
      </c>
      <c r="AB9" s="204">
        <v>3862</v>
      </c>
      <c r="AC9" s="204">
        <v>79601.5</v>
      </c>
      <c r="AD9" s="204">
        <v>1184</v>
      </c>
      <c r="AE9" s="204">
        <v>24139.8</v>
      </c>
      <c r="AF9" s="204">
        <v>187</v>
      </c>
      <c r="AG9" s="204">
        <v>3907.6</v>
      </c>
      <c r="AH9" s="204">
        <v>7840</v>
      </c>
      <c r="AI9" s="204">
        <v>161704.5</v>
      </c>
      <c r="AJ9" s="203">
        <f t="shared" si="0"/>
        <v>43823</v>
      </c>
      <c r="AK9" s="204">
        <f t="shared" ca="1" si="1"/>
        <v>904406.7</v>
      </c>
    </row>
    <row r="10" spans="1:41" ht="20.100000000000001" customHeight="1" x14ac:dyDescent="0.15">
      <c r="A10" s="202" t="s">
        <v>284</v>
      </c>
      <c r="B10" s="203">
        <v>1733</v>
      </c>
      <c r="C10" s="204">
        <v>50448</v>
      </c>
      <c r="D10" s="203">
        <v>945</v>
      </c>
      <c r="E10" s="204">
        <v>27863.7</v>
      </c>
      <c r="F10" s="203">
        <v>3430</v>
      </c>
      <c r="G10" s="204">
        <v>100149.3</v>
      </c>
      <c r="H10" s="203">
        <v>228</v>
      </c>
      <c r="I10" s="204">
        <v>6719</v>
      </c>
      <c r="J10" s="204">
        <v>161</v>
      </c>
      <c r="K10" s="204">
        <v>4678.5</v>
      </c>
      <c r="L10" s="204"/>
      <c r="M10" s="204"/>
      <c r="N10" s="204">
        <v>95</v>
      </c>
      <c r="O10" s="204">
        <v>2798.9</v>
      </c>
      <c r="P10" s="204">
        <v>3239</v>
      </c>
      <c r="Q10" s="204">
        <v>94063.2</v>
      </c>
      <c r="R10" s="204">
        <v>39</v>
      </c>
      <c r="S10" s="204">
        <v>1151.9000000000001</v>
      </c>
      <c r="T10" s="204">
        <v>252</v>
      </c>
      <c r="U10" s="204">
        <v>7453.2</v>
      </c>
      <c r="V10" s="204">
        <v>205</v>
      </c>
      <c r="W10" s="204">
        <v>5940.8</v>
      </c>
      <c r="X10" s="204">
        <v>63</v>
      </c>
      <c r="Y10" s="204">
        <v>1820.3</v>
      </c>
      <c r="Z10" s="204">
        <v>1466</v>
      </c>
      <c r="AA10" s="204">
        <v>42879.4</v>
      </c>
      <c r="AB10" s="204">
        <v>1564</v>
      </c>
      <c r="AC10" s="204">
        <v>45399.199999999997</v>
      </c>
      <c r="AD10" s="204">
        <v>411</v>
      </c>
      <c r="AE10" s="204">
        <v>12019.7</v>
      </c>
      <c r="AF10" s="204">
        <v>76</v>
      </c>
      <c r="AG10" s="204">
        <v>2207.3000000000002</v>
      </c>
      <c r="AH10" s="204">
        <v>3762</v>
      </c>
      <c r="AI10" s="204">
        <v>110271.5</v>
      </c>
      <c r="AJ10" s="203">
        <f t="shared" si="0"/>
        <v>17669</v>
      </c>
      <c r="AK10" s="204">
        <f t="shared" ca="1" si="1"/>
        <v>515863.9</v>
      </c>
    </row>
    <row r="11" spans="1:41" ht="20.100000000000001" customHeight="1" x14ac:dyDescent="0.15">
      <c r="A11" s="202" t="s">
        <v>285</v>
      </c>
      <c r="B11" s="203">
        <v>2284</v>
      </c>
      <c r="C11" s="204">
        <v>96932.5</v>
      </c>
      <c r="D11" s="203">
        <v>895</v>
      </c>
      <c r="E11" s="204">
        <v>37499.9</v>
      </c>
      <c r="F11" s="203">
        <v>5116</v>
      </c>
      <c r="G11" s="204">
        <v>219135.9</v>
      </c>
      <c r="H11" s="203">
        <v>300</v>
      </c>
      <c r="I11" s="204">
        <v>13277.4</v>
      </c>
      <c r="J11" s="204">
        <v>253</v>
      </c>
      <c r="K11" s="204">
        <v>10879.3</v>
      </c>
      <c r="L11" s="204"/>
      <c r="M11" s="204"/>
      <c r="N11" s="204">
        <v>121</v>
      </c>
      <c r="O11" s="204">
        <v>5700.7</v>
      </c>
      <c r="P11" s="204">
        <v>4365</v>
      </c>
      <c r="Q11" s="204">
        <v>186135</v>
      </c>
      <c r="R11" s="204">
        <v>111</v>
      </c>
      <c r="S11" s="204">
        <v>4911.1000000000004</v>
      </c>
      <c r="T11" s="204">
        <v>427</v>
      </c>
      <c r="U11" s="204">
        <v>18333.599999999999</v>
      </c>
      <c r="V11" s="204">
        <v>167</v>
      </c>
      <c r="W11" s="204">
        <v>7078.8</v>
      </c>
      <c r="X11" s="204">
        <v>74</v>
      </c>
      <c r="Y11" s="204">
        <v>3305.2</v>
      </c>
      <c r="Z11" s="204">
        <v>1887</v>
      </c>
      <c r="AA11" s="204">
        <v>80921.100000000006</v>
      </c>
      <c r="AB11" s="204">
        <v>2014</v>
      </c>
      <c r="AC11" s="204">
        <v>84083.5</v>
      </c>
      <c r="AD11" s="204">
        <v>597</v>
      </c>
      <c r="AE11" s="204">
        <v>27072</v>
      </c>
      <c r="AF11" s="204">
        <v>132</v>
      </c>
      <c r="AG11" s="204">
        <v>5990.2</v>
      </c>
      <c r="AH11" s="204">
        <v>5650</v>
      </c>
      <c r="AI11" s="204">
        <v>241974.1</v>
      </c>
      <c r="AJ11" s="203">
        <f t="shared" si="0"/>
        <v>24393</v>
      </c>
      <c r="AK11" s="204">
        <f t="shared" ca="1" si="1"/>
        <v>1043230.3</v>
      </c>
    </row>
    <row r="12" spans="1:41" ht="20.100000000000001" customHeight="1" x14ac:dyDescent="0.15">
      <c r="A12" s="202" t="s">
        <v>286</v>
      </c>
      <c r="B12" s="203"/>
      <c r="C12" s="204"/>
      <c r="D12" s="203"/>
      <c r="E12" s="204"/>
      <c r="F12" s="203"/>
      <c r="G12" s="204"/>
      <c r="H12" s="203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3">
        <f t="shared" si="0"/>
        <v>0</v>
      </c>
      <c r="AK12" s="204">
        <f t="shared" ca="1" si="1"/>
        <v>0</v>
      </c>
    </row>
    <row r="13" spans="1:41" ht="20.100000000000001" customHeight="1" x14ac:dyDescent="0.15">
      <c r="A13" s="202" t="s">
        <v>287</v>
      </c>
      <c r="B13" s="203">
        <v>4727</v>
      </c>
      <c r="C13" s="204">
        <v>210998.1</v>
      </c>
      <c r="D13" s="203">
        <v>1253</v>
      </c>
      <c r="E13" s="204">
        <v>54974.6</v>
      </c>
      <c r="F13" s="203">
        <v>7587</v>
      </c>
      <c r="G13" s="204">
        <v>329901.5</v>
      </c>
      <c r="H13" s="203">
        <v>0</v>
      </c>
      <c r="I13" s="204">
        <v>0</v>
      </c>
      <c r="J13" s="204">
        <v>533</v>
      </c>
      <c r="K13" s="204">
        <v>23756.799999999999</v>
      </c>
      <c r="L13" s="204">
        <v>30</v>
      </c>
      <c r="M13" s="204">
        <v>1301.7</v>
      </c>
      <c r="N13" s="204">
        <v>0</v>
      </c>
      <c r="O13" s="204">
        <v>0</v>
      </c>
      <c r="P13" s="204">
        <v>4771</v>
      </c>
      <c r="Q13" s="204">
        <v>212526.7</v>
      </c>
      <c r="R13" s="204">
        <v>114</v>
      </c>
      <c r="S13" s="204">
        <v>4683.3999999999996</v>
      </c>
      <c r="T13" s="204">
        <v>192</v>
      </c>
      <c r="U13" s="204">
        <v>8713.9</v>
      </c>
      <c r="V13" s="204">
        <v>427</v>
      </c>
      <c r="W13" s="204">
        <v>19552.900000000001</v>
      </c>
      <c r="X13" s="204">
        <v>144</v>
      </c>
      <c r="Y13" s="204">
        <v>6562.4</v>
      </c>
      <c r="Z13" s="204">
        <v>3187</v>
      </c>
      <c r="AA13" s="204">
        <v>138193.60000000001</v>
      </c>
      <c r="AB13" s="204">
        <v>2120</v>
      </c>
      <c r="AC13" s="204">
        <v>90877.5</v>
      </c>
      <c r="AD13" s="204">
        <v>578</v>
      </c>
      <c r="AE13" s="204">
        <v>22622</v>
      </c>
      <c r="AF13" s="204">
        <v>161</v>
      </c>
      <c r="AG13" s="204">
        <v>7158.6</v>
      </c>
      <c r="AH13" s="204">
        <v>5092</v>
      </c>
      <c r="AI13" s="204">
        <v>223993.3</v>
      </c>
      <c r="AJ13" s="203">
        <f t="shared" si="0"/>
        <v>30916</v>
      </c>
      <c r="AK13" s="204">
        <f t="shared" ca="1" si="1"/>
        <v>1355817</v>
      </c>
    </row>
    <row r="14" spans="1:41" ht="20.100000000000001" customHeight="1" x14ac:dyDescent="0.15">
      <c r="A14" s="202" t="s">
        <v>288</v>
      </c>
      <c r="B14" s="203">
        <v>291</v>
      </c>
      <c r="C14" s="204">
        <v>15795.4</v>
      </c>
      <c r="D14" s="203">
        <v>45</v>
      </c>
      <c r="E14" s="204">
        <v>2500.3000000000002</v>
      </c>
      <c r="F14" s="203">
        <v>379</v>
      </c>
      <c r="G14" s="204">
        <v>20890.7</v>
      </c>
      <c r="H14" s="203"/>
      <c r="I14" s="204"/>
      <c r="J14" s="204">
        <v>54</v>
      </c>
      <c r="K14" s="204">
        <v>2856.3</v>
      </c>
      <c r="L14" s="204">
        <v>7</v>
      </c>
      <c r="M14" s="204">
        <v>325.2</v>
      </c>
      <c r="N14" s="204"/>
      <c r="O14" s="204"/>
      <c r="P14" s="204">
        <v>413</v>
      </c>
      <c r="Q14" s="204">
        <v>22695.8</v>
      </c>
      <c r="R14" s="204">
        <v>2</v>
      </c>
      <c r="S14" s="204">
        <v>99.4</v>
      </c>
      <c r="T14" s="204">
        <v>38</v>
      </c>
      <c r="U14" s="204">
        <v>2294.8000000000002</v>
      </c>
      <c r="V14" s="204">
        <v>26</v>
      </c>
      <c r="W14" s="204">
        <v>1380.7</v>
      </c>
      <c r="X14" s="204">
        <v>18</v>
      </c>
      <c r="Y14" s="204">
        <v>1026.7</v>
      </c>
      <c r="Z14" s="204">
        <v>97</v>
      </c>
      <c r="AA14" s="204">
        <v>5691</v>
      </c>
      <c r="AB14" s="204">
        <v>204</v>
      </c>
      <c r="AC14" s="204">
        <v>10737.5</v>
      </c>
      <c r="AD14" s="204">
        <v>6</v>
      </c>
      <c r="AE14" s="204">
        <v>322.5</v>
      </c>
      <c r="AF14" s="204">
        <v>17</v>
      </c>
      <c r="AG14" s="204">
        <v>950.9</v>
      </c>
      <c r="AH14" s="204">
        <v>438</v>
      </c>
      <c r="AI14" s="204">
        <v>24141.5</v>
      </c>
      <c r="AJ14" s="203">
        <f t="shared" si="0"/>
        <v>2035</v>
      </c>
      <c r="AK14" s="204">
        <f t="shared" ca="1" si="1"/>
        <v>111708.7</v>
      </c>
    </row>
    <row r="15" spans="1:41" ht="20.100000000000001" customHeight="1" x14ac:dyDescent="0.15">
      <c r="A15" s="202" t="s">
        <v>289</v>
      </c>
      <c r="B15" s="203">
        <v>600</v>
      </c>
      <c r="C15" s="204">
        <v>4319.8</v>
      </c>
      <c r="D15" s="203">
        <v>348</v>
      </c>
      <c r="E15" s="204">
        <v>2441.1</v>
      </c>
      <c r="F15" s="203">
        <v>2686</v>
      </c>
      <c r="G15" s="204">
        <v>18989.8</v>
      </c>
      <c r="H15" s="203"/>
      <c r="I15" s="204"/>
      <c r="J15" s="204">
        <v>336</v>
      </c>
      <c r="K15" s="204">
        <v>2362.1</v>
      </c>
      <c r="L15" s="204"/>
      <c r="M15" s="204"/>
      <c r="N15" s="204">
        <v>101</v>
      </c>
      <c r="O15" s="204">
        <v>717.5</v>
      </c>
      <c r="P15" s="204">
        <v>2079</v>
      </c>
      <c r="Q15" s="204">
        <v>14736.5</v>
      </c>
      <c r="R15" s="204">
        <v>62</v>
      </c>
      <c r="S15" s="204">
        <v>442</v>
      </c>
      <c r="T15" s="204"/>
      <c r="U15" s="204"/>
      <c r="V15" s="204">
        <v>120</v>
      </c>
      <c r="W15" s="204">
        <v>855.8</v>
      </c>
      <c r="X15" s="204">
        <v>176</v>
      </c>
      <c r="Y15" s="204">
        <v>1257.5</v>
      </c>
      <c r="Z15" s="204">
        <v>1528</v>
      </c>
      <c r="AA15" s="204">
        <v>10774.2</v>
      </c>
      <c r="AB15" s="204">
        <v>503</v>
      </c>
      <c r="AC15" s="204">
        <v>3708.4</v>
      </c>
      <c r="AD15" s="204">
        <v>163</v>
      </c>
      <c r="AE15" s="204">
        <v>1132.5999999999999</v>
      </c>
      <c r="AF15" s="204"/>
      <c r="AG15" s="204"/>
      <c r="AH15" s="204">
        <v>2739</v>
      </c>
      <c r="AI15" s="204">
        <v>19432</v>
      </c>
      <c r="AJ15" s="203">
        <f t="shared" si="0"/>
        <v>11441</v>
      </c>
      <c r="AK15" s="204">
        <f t="shared" ca="1" si="1"/>
        <v>81169.3</v>
      </c>
    </row>
    <row r="16" spans="1:41" ht="20.100000000000001" customHeight="1" x14ac:dyDescent="0.15">
      <c r="A16" s="202" t="s">
        <v>290</v>
      </c>
      <c r="B16" s="203">
        <v>503</v>
      </c>
      <c r="C16" s="204">
        <v>14997.5</v>
      </c>
      <c r="D16" s="203">
        <v>52</v>
      </c>
      <c r="E16" s="204">
        <v>1553.3</v>
      </c>
      <c r="F16" s="203">
        <v>2282</v>
      </c>
      <c r="G16" s="204">
        <v>66752.899999999994</v>
      </c>
      <c r="H16" s="203"/>
      <c r="I16" s="204"/>
      <c r="J16" s="204">
        <v>69</v>
      </c>
      <c r="K16" s="204">
        <v>2008.6</v>
      </c>
      <c r="L16" s="204"/>
      <c r="M16" s="204"/>
      <c r="N16" s="204"/>
      <c r="O16" s="204"/>
      <c r="P16" s="204">
        <v>684</v>
      </c>
      <c r="Q16" s="204">
        <v>20274.900000000001</v>
      </c>
      <c r="R16" s="204"/>
      <c r="S16" s="204"/>
      <c r="T16" s="204"/>
      <c r="U16" s="204"/>
      <c r="V16" s="204"/>
      <c r="W16" s="204"/>
      <c r="X16" s="204"/>
      <c r="Y16" s="204"/>
      <c r="Z16" s="204">
        <v>717</v>
      </c>
      <c r="AA16" s="204">
        <v>20888.400000000001</v>
      </c>
      <c r="AB16" s="204"/>
      <c r="AC16" s="204"/>
      <c r="AD16" s="204"/>
      <c r="AE16" s="204"/>
      <c r="AF16" s="204"/>
      <c r="AG16" s="204"/>
      <c r="AH16" s="204">
        <v>592</v>
      </c>
      <c r="AI16" s="204">
        <v>17651.3</v>
      </c>
      <c r="AJ16" s="203">
        <f t="shared" si="0"/>
        <v>4899</v>
      </c>
      <c r="AK16" s="204">
        <f t="shared" ca="1" si="1"/>
        <v>144126.9</v>
      </c>
    </row>
    <row r="17" spans="1:37" ht="20.100000000000001" customHeight="1" x14ac:dyDescent="0.15">
      <c r="A17" s="202" t="s">
        <v>48</v>
      </c>
      <c r="B17" s="203">
        <v>647</v>
      </c>
      <c r="C17" s="204">
        <v>13847.1</v>
      </c>
      <c r="D17" s="203">
        <v>38</v>
      </c>
      <c r="E17" s="204">
        <v>832.3</v>
      </c>
      <c r="F17" s="203">
        <v>3219</v>
      </c>
      <c r="G17" s="204">
        <v>65959.600000000006</v>
      </c>
      <c r="H17" s="203"/>
      <c r="I17" s="204"/>
      <c r="J17" s="204">
        <v>98</v>
      </c>
      <c r="K17" s="204">
        <v>1930.1</v>
      </c>
      <c r="L17" s="204"/>
      <c r="M17" s="204"/>
      <c r="N17" s="204">
        <v>24</v>
      </c>
      <c r="O17" s="204">
        <v>449.7</v>
      </c>
      <c r="P17" s="204">
        <v>2233</v>
      </c>
      <c r="Q17" s="204">
        <v>45397.9</v>
      </c>
      <c r="R17" s="204">
        <v>5</v>
      </c>
      <c r="S17" s="204">
        <v>100.5</v>
      </c>
      <c r="T17" s="204"/>
      <c r="U17" s="204"/>
      <c r="V17" s="204">
        <v>53</v>
      </c>
      <c r="W17" s="204">
        <v>1123.0999999999999</v>
      </c>
      <c r="X17" s="204">
        <v>12</v>
      </c>
      <c r="Y17" s="204">
        <v>227</v>
      </c>
      <c r="Z17" s="204">
        <v>1447</v>
      </c>
      <c r="AA17" s="204">
        <v>29072.2</v>
      </c>
      <c r="AB17" s="204">
        <v>425</v>
      </c>
      <c r="AC17" s="204">
        <v>8660.7999999999993</v>
      </c>
      <c r="AD17" s="204">
        <v>641</v>
      </c>
      <c r="AE17" s="204">
        <v>12302.1</v>
      </c>
      <c r="AF17" s="204"/>
      <c r="AG17" s="204"/>
      <c r="AH17" s="204">
        <v>1213</v>
      </c>
      <c r="AI17" s="204">
        <v>24815.7</v>
      </c>
      <c r="AJ17" s="203">
        <f t="shared" si="0"/>
        <v>10055</v>
      </c>
      <c r="AK17" s="204">
        <f t="shared" ca="1" si="1"/>
        <v>204718.1</v>
      </c>
    </row>
    <row r="18" spans="1:37" ht="20.100000000000001" customHeight="1" x14ac:dyDescent="0.15">
      <c r="A18" s="206" t="s">
        <v>291</v>
      </c>
      <c r="B18" s="207">
        <v>0</v>
      </c>
      <c r="C18" s="208">
        <v>0</v>
      </c>
      <c r="D18" s="207">
        <v>143</v>
      </c>
      <c r="E18" s="208">
        <v>5428</v>
      </c>
      <c r="F18" s="207">
        <v>157</v>
      </c>
      <c r="G18" s="208">
        <v>5701.5</v>
      </c>
      <c r="H18" s="207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360</v>
      </c>
      <c r="O18" s="208">
        <v>13771.3</v>
      </c>
      <c r="P18" s="208">
        <v>0</v>
      </c>
      <c r="Q18" s="208"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08">
        <v>0</v>
      </c>
      <c r="AE18" s="208">
        <v>0</v>
      </c>
      <c r="AF18" s="208">
        <v>102</v>
      </c>
      <c r="AG18" s="208">
        <v>3956.7</v>
      </c>
      <c r="AH18" s="208">
        <v>115</v>
      </c>
      <c r="AI18" s="208">
        <v>4502.6000000000004</v>
      </c>
      <c r="AJ18" s="203">
        <f t="shared" si="0"/>
        <v>877</v>
      </c>
      <c r="AK18" s="204">
        <f t="shared" ca="1" si="1"/>
        <v>33360.1</v>
      </c>
    </row>
    <row r="19" spans="1:37" ht="20.100000000000001" customHeight="1" x14ac:dyDescent="0.15">
      <c r="A19" s="202" t="s">
        <v>292</v>
      </c>
      <c r="B19" s="203" t="s">
        <v>49</v>
      </c>
      <c r="C19" s="204" t="s">
        <v>49</v>
      </c>
      <c r="D19" s="203" t="s">
        <v>49</v>
      </c>
      <c r="E19" s="204" t="s">
        <v>49</v>
      </c>
      <c r="F19" s="203" t="s">
        <v>49</v>
      </c>
      <c r="G19" s="204" t="s">
        <v>49</v>
      </c>
      <c r="H19" s="203" t="s">
        <v>49</v>
      </c>
      <c r="I19" s="204" t="s">
        <v>49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3">
        <f t="shared" si="0"/>
        <v>0</v>
      </c>
      <c r="AK19" s="204">
        <f t="shared" ca="1" si="1"/>
        <v>0</v>
      </c>
    </row>
    <row r="20" spans="1:37" ht="20.100000000000001" customHeight="1" x14ac:dyDescent="0.15">
      <c r="A20" s="202" t="s">
        <v>293</v>
      </c>
      <c r="B20" s="203" t="s">
        <v>49</v>
      </c>
      <c r="C20" s="204" t="s">
        <v>49</v>
      </c>
      <c r="D20" s="203" t="s">
        <v>49</v>
      </c>
      <c r="E20" s="204" t="s">
        <v>49</v>
      </c>
      <c r="F20" s="203" t="s">
        <v>49</v>
      </c>
      <c r="G20" s="204" t="s">
        <v>49</v>
      </c>
      <c r="H20" s="203" t="s">
        <v>49</v>
      </c>
      <c r="I20" s="204" t="s">
        <v>49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3">
        <f t="shared" si="0"/>
        <v>0</v>
      </c>
      <c r="AK20" s="204">
        <f t="shared" ca="1" si="1"/>
        <v>0</v>
      </c>
    </row>
    <row r="21" spans="1:37" ht="20.100000000000001" customHeight="1" x14ac:dyDescent="0.15">
      <c r="A21" s="202" t="s">
        <v>294</v>
      </c>
      <c r="B21" s="203" t="s">
        <v>49</v>
      </c>
      <c r="C21" s="204" t="s">
        <v>49</v>
      </c>
      <c r="D21" s="203" t="s">
        <v>49</v>
      </c>
      <c r="E21" s="204" t="s">
        <v>49</v>
      </c>
      <c r="F21" s="203" t="s">
        <v>49</v>
      </c>
      <c r="G21" s="204" t="s">
        <v>49</v>
      </c>
      <c r="H21" s="203" t="s">
        <v>49</v>
      </c>
      <c r="I21" s="204" t="s">
        <v>49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3">
        <f t="shared" si="0"/>
        <v>0</v>
      </c>
      <c r="AK21" s="204">
        <f t="shared" ca="1" si="1"/>
        <v>0</v>
      </c>
    </row>
    <row r="22" spans="1:37" ht="20.100000000000001" customHeight="1" x14ac:dyDescent="0.15">
      <c r="A22" s="209" t="s">
        <v>295</v>
      </c>
      <c r="B22" s="210">
        <f>SUM(B7:B19)</f>
        <v>15492</v>
      </c>
      <c r="C22" s="211">
        <f>SUM(C7:C21)</f>
        <v>494953.7</v>
      </c>
      <c r="D22" s="210">
        <f>SUM(D7:D19)</f>
        <v>6075</v>
      </c>
      <c r="E22" s="211">
        <f>SUM(E7:E21)</f>
        <v>177430.7</v>
      </c>
      <c r="F22" s="210">
        <f t="shared" ref="F22:J22" si="2">SUM(F7:F19)</f>
        <v>37340</v>
      </c>
      <c r="G22" s="211">
        <f t="shared" ref="G22:K22" si="3">SUM(G7:G21)</f>
        <v>1066793.8</v>
      </c>
      <c r="H22" s="210">
        <f t="shared" si="2"/>
        <v>974</v>
      </c>
      <c r="I22" s="211">
        <f t="shared" si="3"/>
        <v>28425.3</v>
      </c>
      <c r="J22" s="210">
        <f t="shared" si="2"/>
        <v>2058</v>
      </c>
      <c r="K22" s="211">
        <f t="shared" si="3"/>
        <v>59090.400000000001</v>
      </c>
      <c r="L22" s="210">
        <f t="shared" ref="L22:P22" si="4">SUM(L7:L19)</f>
        <v>37</v>
      </c>
      <c r="M22" s="211">
        <f t="shared" ref="M22:Q22" si="5">SUM(M7:M21)</f>
        <v>1626.9</v>
      </c>
      <c r="N22" s="210">
        <f t="shared" si="4"/>
        <v>835</v>
      </c>
      <c r="O22" s="211">
        <f t="shared" si="5"/>
        <v>26242.6</v>
      </c>
      <c r="P22" s="210">
        <f t="shared" si="4"/>
        <v>27199</v>
      </c>
      <c r="Q22" s="211">
        <f t="shared" si="5"/>
        <v>777278.9</v>
      </c>
      <c r="R22" s="210">
        <f t="shared" ref="R22:V22" si="6">SUM(R7:R19)</f>
        <v>468</v>
      </c>
      <c r="S22" s="211">
        <f t="shared" ref="S22:W22" si="7">SUM(S7:S21)</f>
        <v>13906.6</v>
      </c>
      <c r="T22" s="210">
        <f t="shared" si="6"/>
        <v>2290</v>
      </c>
      <c r="U22" s="211">
        <f t="shared" si="7"/>
        <v>65640.5</v>
      </c>
      <c r="V22" s="210">
        <f t="shared" si="6"/>
        <v>1665</v>
      </c>
      <c r="W22" s="211">
        <f t="shared" si="7"/>
        <v>48662.6</v>
      </c>
      <c r="X22" s="210">
        <f t="shared" ref="X22:AB22" si="8">SUM(X7:X19)</f>
        <v>650</v>
      </c>
      <c r="Y22" s="211">
        <f t="shared" ref="Y22:AC22" si="9">SUM(Y7:Y21)</f>
        <v>17292.400000000001</v>
      </c>
      <c r="Z22" s="210">
        <f t="shared" si="8"/>
        <v>15297</v>
      </c>
      <c r="AA22" s="211">
        <f t="shared" si="9"/>
        <v>424546.8</v>
      </c>
      <c r="AB22" s="210">
        <f t="shared" si="8"/>
        <v>11738</v>
      </c>
      <c r="AC22" s="211">
        <f t="shared" si="9"/>
        <v>336214.3</v>
      </c>
      <c r="AD22" s="210">
        <f t="shared" ref="AD22:AH22" si="10">SUM(AD7:AD19)</f>
        <v>3773</v>
      </c>
      <c r="AE22" s="211">
        <f t="shared" ref="AE22:AI22" si="11">SUM(AE7:AE21)</f>
        <v>102091.3</v>
      </c>
      <c r="AF22" s="210">
        <f t="shared" si="10"/>
        <v>717</v>
      </c>
      <c r="AG22" s="211">
        <f t="shared" si="11"/>
        <v>24699.9</v>
      </c>
      <c r="AH22" s="210">
        <f t="shared" si="10"/>
        <v>29643</v>
      </c>
      <c r="AI22" s="211">
        <f t="shared" si="11"/>
        <v>855863.7</v>
      </c>
      <c r="AJ22" s="210">
        <f>SUM(AJ7:AJ19)</f>
        <v>156251</v>
      </c>
      <c r="AK22" s="211">
        <f ca="1">SUM(AK7:AK21)</f>
        <v>4520760.4000000004</v>
      </c>
    </row>
  </sheetData>
  <mergeCells count="24">
    <mergeCell ref="AH2:AK2"/>
    <mergeCell ref="A2:I2"/>
    <mergeCell ref="J2:Q2"/>
    <mergeCell ref="R2:Y2"/>
    <mergeCell ref="Z2:AG2"/>
    <mergeCell ref="Z5:AA5"/>
    <mergeCell ref="AB5:AC5"/>
    <mergeCell ref="AD5:AE5"/>
    <mergeCell ref="AF5:AG5"/>
    <mergeCell ref="AH5:AI5"/>
    <mergeCell ref="AJ5:AK5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honeticPr fontId="42" type="noConversion"/>
  <printOptions horizontalCentered="1"/>
  <pageMargins left="0.19685039370078741" right="0.19685039370078741" top="0.59055118110236227" bottom="0.39370078740157483" header="0.19685039370078741" footer="0.15748031496062992"/>
  <pageSetup paperSize="9" fitToWidth="0" orientation="landscape" blackAndWhite="1" r:id="rId1"/>
  <headerFooter alignWithMargins="0"/>
  <colBreaks count="4" manualBreakCount="4">
    <brk id="9" max="21" man="1"/>
    <brk id="17" max="21" man="1"/>
    <brk id="25" max="21" man="1"/>
    <brk id="55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LU76"/>
  <sheetViews>
    <sheetView view="pageBreakPreview" zoomScale="85" zoomScaleNormal="80" zoomScaleSheetLayoutView="85" workbookViewId="0">
      <pane xSplit="1" ySplit="7" topLeftCell="B53" activePane="bottomRight" state="frozen"/>
      <selection pane="topRight"/>
      <selection pane="bottomLeft"/>
      <selection pane="bottomRight" activeCell="D21" sqref="D21:G21"/>
    </sheetView>
  </sheetViews>
  <sheetFormatPr defaultColWidth="9" defaultRowHeight="14.25" x14ac:dyDescent="0.15"/>
  <cols>
    <col min="1" max="1" width="16.875" style="47" customWidth="1"/>
    <col min="2" max="2" width="28.75" style="47" bestFit="1" customWidth="1"/>
    <col min="3" max="3" width="8.5" style="47" bestFit="1" customWidth="1"/>
    <col min="4" max="4" width="10.625" style="48" customWidth="1"/>
    <col min="5" max="5" width="12.625" style="171" customWidth="1"/>
    <col min="6" max="7" width="12.625" style="48" customWidth="1"/>
    <col min="8" max="11" width="9" style="172"/>
    <col min="12" max="254" width="9" style="47"/>
    <col min="255" max="255" width="20.25" style="47" customWidth="1"/>
    <col min="256" max="256" width="23.25" style="47" customWidth="1"/>
    <col min="257" max="257" width="13.75" style="47" customWidth="1"/>
    <col min="258" max="258" width="17.25" style="47" customWidth="1"/>
    <col min="259" max="260" width="19.75" style="47" customWidth="1"/>
    <col min="261" max="261" width="13.75" style="47" customWidth="1"/>
    <col min="262" max="263" width="9" style="47" hidden="1" customWidth="1"/>
    <col min="264" max="510" width="9" style="47"/>
    <col min="511" max="511" width="20.25" style="47" customWidth="1"/>
    <col min="512" max="512" width="23.25" style="47" customWidth="1"/>
    <col min="513" max="513" width="13.75" style="47" customWidth="1"/>
    <col min="514" max="514" width="17.25" style="47" customWidth="1"/>
    <col min="515" max="516" width="19.75" style="47" customWidth="1"/>
    <col min="517" max="517" width="13.75" style="47" customWidth="1"/>
    <col min="518" max="519" width="9" style="47" hidden="1" customWidth="1"/>
    <col min="520" max="766" width="9" style="47"/>
    <col min="767" max="767" width="20.25" style="47" customWidth="1"/>
    <col min="768" max="768" width="23.25" style="47" customWidth="1"/>
    <col min="769" max="769" width="13.75" style="47" customWidth="1"/>
    <col min="770" max="770" width="17.25" style="47" customWidth="1"/>
    <col min="771" max="772" width="19.75" style="47" customWidth="1"/>
    <col min="773" max="773" width="13.75" style="47" customWidth="1"/>
    <col min="774" max="775" width="9" style="47" hidden="1" customWidth="1"/>
    <col min="776" max="1022" width="9" style="47"/>
    <col min="1023" max="1023" width="20.25" style="47" customWidth="1"/>
    <col min="1024" max="1024" width="23.25" style="47" customWidth="1"/>
    <col min="1025" max="1025" width="13.75" style="47" customWidth="1"/>
    <col min="1026" max="1026" width="17.25" style="47" customWidth="1"/>
    <col min="1027" max="1028" width="19.75" style="47" customWidth="1"/>
    <col min="1029" max="1029" width="13.75" style="47" customWidth="1"/>
    <col min="1030" max="1031" width="9" style="47" hidden="1" customWidth="1"/>
    <col min="1032" max="1278" width="9" style="47"/>
    <col min="1279" max="1279" width="20.25" style="47" customWidth="1"/>
    <col min="1280" max="1280" width="23.25" style="47" customWidth="1"/>
    <col min="1281" max="1281" width="13.75" style="47" customWidth="1"/>
    <col min="1282" max="1282" width="17.25" style="47" customWidth="1"/>
    <col min="1283" max="1284" width="19.75" style="47" customWidth="1"/>
    <col min="1285" max="1285" width="13.75" style="47" customWidth="1"/>
    <col min="1286" max="1287" width="9" style="47" hidden="1" customWidth="1"/>
    <col min="1288" max="1534" width="9" style="47"/>
    <col min="1535" max="1535" width="20.25" style="47" customWidth="1"/>
    <col min="1536" max="1536" width="23.25" style="47" customWidth="1"/>
    <col min="1537" max="1537" width="13.75" style="47" customWidth="1"/>
    <col min="1538" max="1538" width="17.25" style="47" customWidth="1"/>
    <col min="1539" max="1540" width="19.75" style="47" customWidth="1"/>
    <col min="1541" max="1541" width="13.75" style="47" customWidth="1"/>
    <col min="1542" max="1543" width="9" style="47" hidden="1" customWidth="1"/>
    <col min="1544" max="1790" width="9" style="47"/>
    <col min="1791" max="1791" width="20.25" style="47" customWidth="1"/>
    <col min="1792" max="1792" width="23.25" style="47" customWidth="1"/>
    <col min="1793" max="1793" width="13.75" style="47" customWidth="1"/>
    <col min="1794" max="1794" width="17.25" style="47" customWidth="1"/>
    <col min="1795" max="1796" width="19.75" style="47" customWidth="1"/>
    <col min="1797" max="1797" width="13.75" style="47" customWidth="1"/>
    <col min="1798" max="1799" width="9" style="47" hidden="1" customWidth="1"/>
    <col min="1800" max="2046" width="9" style="47"/>
    <col min="2047" max="2047" width="20.25" style="47" customWidth="1"/>
    <col min="2048" max="2048" width="23.25" style="47" customWidth="1"/>
    <col min="2049" max="2049" width="13.75" style="47" customWidth="1"/>
    <col min="2050" max="2050" width="17.25" style="47" customWidth="1"/>
    <col min="2051" max="2052" width="19.75" style="47" customWidth="1"/>
    <col min="2053" max="2053" width="13.75" style="47" customWidth="1"/>
    <col min="2054" max="2055" width="9" style="47" hidden="1" customWidth="1"/>
    <col min="2056" max="2302" width="9" style="47"/>
    <col min="2303" max="2303" width="20.25" style="47" customWidth="1"/>
    <col min="2304" max="2304" width="23.25" style="47" customWidth="1"/>
    <col min="2305" max="2305" width="13.75" style="47" customWidth="1"/>
    <col min="2306" max="2306" width="17.25" style="47" customWidth="1"/>
    <col min="2307" max="2308" width="19.75" style="47" customWidth="1"/>
    <col min="2309" max="2309" width="13.75" style="47" customWidth="1"/>
    <col min="2310" max="2311" width="9" style="47" hidden="1" customWidth="1"/>
    <col min="2312" max="2558" width="9" style="47"/>
    <col min="2559" max="2559" width="20.25" style="47" customWidth="1"/>
    <col min="2560" max="2560" width="23.25" style="47" customWidth="1"/>
    <col min="2561" max="2561" width="13.75" style="47" customWidth="1"/>
    <col min="2562" max="2562" width="17.25" style="47" customWidth="1"/>
    <col min="2563" max="2564" width="19.75" style="47" customWidth="1"/>
    <col min="2565" max="2565" width="13.75" style="47" customWidth="1"/>
    <col min="2566" max="2567" width="9" style="47" hidden="1" customWidth="1"/>
    <col min="2568" max="2814" width="9" style="47"/>
    <col min="2815" max="2815" width="20.25" style="47" customWidth="1"/>
    <col min="2816" max="2816" width="23.25" style="47" customWidth="1"/>
    <col min="2817" max="2817" width="13.75" style="47" customWidth="1"/>
    <col min="2818" max="2818" width="17.25" style="47" customWidth="1"/>
    <col min="2819" max="2820" width="19.75" style="47" customWidth="1"/>
    <col min="2821" max="2821" width="13.75" style="47" customWidth="1"/>
    <col min="2822" max="2823" width="9" style="47" hidden="1" customWidth="1"/>
    <col min="2824" max="3070" width="9" style="47"/>
    <col min="3071" max="3071" width="20.25" style="47" customWidth="1"/>
    <col min="3072" max="3072" width="23.25" style="47" customWidth="1"/>
    <col min="3073" max="3073" width="13.75" style="47" customWidth="1"/>
    <col min="3074" max="3074" width="17.25" style="47" customWidth="1"/>
    <col min="3075" max="3076" width="19.75" style="47" customWidth="1"/>
    <col min="3077" max="3077" width="13.75" style="47" customWidth="1"/>
    <col min="3078" max="3079" width="9" style="47" hidden="1" customWidth="1"/>
    <col min="3080" max="3326" width="9" style="47"/>
    <col min="3327" max="3327" width="20.25" style="47" customWidth="1"/>
    <col min="3328" max="3328" width="23.25" style="47" customWidth="1"/>
    <col min="3329" max="3329" width="13.75" style="47" customWidth="1"/>
    <col min="3330" max="3330" width="17.25" style="47" customWidth="1"/>
    <col min="3331" max="3332" width="19.75" style="47" customWidth="1"/>
    <col min="3333" max="3333" width="13.75" style="47" customWidth="1"/>
    <col min="3334" max="3335" width="9" style="47" hidden="1" customWidth="1"/>
    <col min="3336" max="3582" width="9" style="47"/>
    <col min="3583" max="3583" width="20.25" style="47" customWidth="1"/>
    <col min="3584" max="3584" width="23.25" style="47" customWidth="1"/>
    <col min="3585" max="3585" width="13.75" style="47" customWidth="1"/>
    <col min="3586" max="3586" width="17.25" style="47" customWidth="1"/>
    <col min="3587" max="3588" width="19.75" style="47" customWidth="1"/>
    <col min="3589" max="3589" width="13.75" style="47" customWidth="1"/>
    <col min="3590" max="3591" width="9" style="47" hidden="1" customWidth="1"/>
    <col min="3592" max="3838" width="9" style="47"/>
    <col min="3839" max="3839" width="20.25" style="47" customWidth="1"/>
    <col min="3840" max="3840" width="23.25" style="47" customWidth="1"/>
    <col min="3841" max="3841" width="13.75" style="47" customWidth="1"/>
    <col min="3842" max="3842" width="17.25" style="47" customWidth="1"/>
    <col min="3843" max="3844" width="19.75" style="47" customWidth="1"/>
    <col min="3845" max="3845" width="13.75" style="47" customWidth="1"/>
    <col min="3846" max="3847" width="9" style="47" hidden="1" customWidth="1"/>
    <col min="3848" max="4094" width="9" style="47"/>
    <col min="4095" max="4095" width="20.25" style="47" customWidth="1"/>
    <col min="4096" max="4096" width="23.25" style="47" customWidth="1"/>
    <col min="4097" max="4097" width="13.75" style="47" customWidth="1"/>
    <col min="4098" max="4098" width="17.25" style="47" customWidth="1"/>
    <col min="4099" max="4100" width="19.75" style="47" customWidth="1"/>
    <col min="4101" max="4101" width="13.75" style="47" customWidth="1"/>
    <col min="4102" max="4103" width="9" style="47" hidden="1" customWidth="1"/>
    <col min="4104" max="4350" width="9" style="47"/>
    <col min="4351" max="4351" width="20.25" style="47" customWidth="1"/>
    <col min="4352" max="4352" width="23.25" style="47" customWidth="1"/>
    <col min="4353" max="4353" width="13.75" style="47" customWidth="1"/>
    <col min="4354" max="4354" width="17.25" style="47" customWidth="1"/>
    <col min="4355" max="4356" width="19.75" style="47" customWidth="1"/>
    <col min="4357" max="4357" width="13.75" style="47" customWidth="1"/>
    <col min="4358" max="4359" width="9" style="47" hidden="1" customWidth="1"/>
    <col min="4360" max="4606" width="9" style="47"/>
    <col min="4607" max="4607" width="20.25" style="47" customWidth="1"/>
    <col min="4608" max="4608" width="23.25" style="47" customWidth="1"/>
    <col min="4609" max="4609" width="13.75" style="47" customWidth="1"/>
    <col min="4610" max="4610" width="17.25" style="47" customWidth="1"/>
    <col min="4611" max="4612" width="19.75" style="47" customWidth="1"/>
    <col min="4613" max="4613" width="13.75" style="47" customWidth="1"/>
    <col min="4614" max="4615" width="9" style="47" hidden="1" customWidth="1"/>
    <col min="4616" max="4862" width="9" style="47"/>
    <col min="4863" max="4863" width="20.25" style="47" customWidth="1"/>
    <col min="4864" max="4864" width="23.25" style="47" customWidth="1"/>
    <col min="4865" max="4865" width="13.75" style="47" customWidth="1"/>
    <col min="4866" max="4866" width="17.25" style="47" customWidth="1"/>
    <col min="4867" max="4868" width="19.75" style="47" customWidth="1"/>
    <col min="4869" max="4869" width="13.75" style="47" customWidth="1"/>
    <col min="4870" max="4871" width="9" style="47" hidden="1" customWidth="1"/>
    <col min="4872" max="5118" width="9" style="47"/>
    <col min="5119" max="5119" width="20.25" style="47" customWidth="1"/>
    <col min="5120" max="5120" width="23.25" style="47" customWidth="1"/>
    <col min="5121" max="5121" width="13.75" style="47" customWidth="1"/>
    <col min="5122" max="5122" width="17.25" style="47" customWidth="1"/>
    <col min="5123" max="5124" width="19.75" style="47" customWidth="1"/>
    <col min="5125" max="5125" width="13.75" style="47" customWidth="1"/>
    <col min="5126" max="5127" width="9" style="47" hidden="1" customWidth="1"/>
    <col min="5128" max="5374" width="9" style="47"/>
    <col min="5375" max="5375" width="20.25" style="47" customWidth="1"/>
    <col min="5376" max="5376" width="23.25" style="47" customWidth="1"/>
    <col min="5377" max="5377" width="13.75" style="47" customWidth="1"/>
    <col min="5378" max="5378" width="17.25" style="47" customWidth="1"/>
    <col min="5379" max="5380" width="19.75" style="47" customWidth="1"/>
    <col min="5381" max="5381" width="13.75" style="47" customWidth="1"/>
    <col min="5382" max="5383" width="9" style="47" hidden="1" customWidth="1"/>
    <col min="5384" max="5630" width="9" style="47"/>
    <col min="5631" max="5631" width="20.25" style="47" customWidth="1"/>
    <col min="5632" max="5632" width="23.25" style="47" customWidth="1"/>
    <col min="5633" max="5633" width="13.75" style="47" customWidth="1"/>
    <col min="5634" max="5634" width="17.25" style="47" customWidth="1"/>
    <col min="5635" max="5636" width="19.75" style="47" customWidth="1"/>
    <col min="5637" max="5637" width="13.75" style="47" customWidth="1"/>
    <col min="5638" max="5639" width="9" style="47" hidden="1" customWidth="1"/>
    <col min="5640" max="5886" width="9" style="47"/>
    <col min="5887" max="5887" width="20.25" style="47" customWidth="1"/>
    <col min="5888" max="5888" width="23.25" style="47" customWidth="1"/>
    <col min="5889" max="5889" width="13.75" style="47" customWidth="1"/>
    <col min="5890" max="5890" width="17.25" style="47" customWidth="1"/>
    <col min="5891" max="5892" width="19.75" style="47" customWidth="1"/>
    <col min="5893" max="5893" width="13.75" style="47" customWidth="1"/>
    <col min="5894" max="5895" width="9" style="47" hidden="1" customWidth="1"/>
    <col min="5896" max="6142" width="9" style="47"/>
    <col min="6143" max="6143" width="20.25" style="47" customWidth="1"/>
    <col min="6144" max="6144" width="23.25" style="47" customWidth="1"/>
    <col min="6145" max="6145" width="13.75" style="47" customWidth="1"/>
    <col min="6146" max="6146" width="17.25" style="47" customWidth="1"/>
    <col min="6147" max="6148" width="19.75" style="47" customWidth="1"/>
    <col min="6149" max="6149" width="13.75" style="47" customWidth="1"/>
    <col min="6150" max="6151" width="9" style="47" hidden="1" customWidth="1"/>
    <col min="6152" max="6398" width="9" style="47"/>
    <col min="6399" max="6399" width="20.25" style="47" customWidth="1"/>
    <col min="6400" max="6400" width="23.25" style="47" customWidth="1"/>
    <col min="6401" max="6401" width="13.75" style="47" customWidth="1"/>
    <col min="6402" max="6402" width="17.25" style="47" customWidth="1"/>
    <col min="6403" max="6404" width="19.75" style="47" customWidth="1"/>
    <col min="6405" max="6405" width="13.75" style="47" customWidth="1"/>
    <col min="6406" max="6407" width="9" style="47" hidden="1" customWidth="1"/>
    <col min="6408" max="6654" width="9" style="47"/>
    <col min="6655" max="6655" width="20.25" style="47" customWidth="1"/>
    <col min="6656" max="6656" width="23.25" style="47" customWidth="1"/>
    <col min="6657" max="6657" width="13.75" style="47" customWidth="1"/>
    <col min="6658" max="6658" width="17.25" style="47" customWidth="1"/>
    <col min="6659" max="6660" width="19.75" style="47" customWidth="1"/>
    <col min="6661" max="6661" width="13.75" style="47" customWidth="1"/>
    <col min="6662" max="6663" width="9" style="47" hidden="1" customWidth="1"/>
    <col min="6664" max="6910" width="9" style="47"/>
    <col min="6911" max="6911" width="20.25" style="47" customWidth="1"/>
    <col min="6912" max="6912" width="23.25" style="47" customWidth="1"/>
    <col min="6913" max="6913" width="13.75" style="47" customWidth="1"/>
    <col min="6914" max="6914" width="17.25" style="47" customWidth="1"/>
    <col min="6915" max="6916" width="19.75" style="47" customWidth="1"/>
    <col min="6917" max="6917" width="13.75" style="47" customWidth="1"/>
    <col min="6918" max="6919" width="9" style="47" hidden="1" customWidth="1"/>
    <col min="6920" max="7166" width="9" style="47"/>
    <col min="7167" max="7167" width="20.25" style="47" customWidth="1"/>
    <col min="7168" max="7168" width="23.25" style="47" customWidth="1"/>
    <col min="7169" max="7169" width="13.75" style="47" customWidth="1"/>
    <col min="7170" max="7170" width="17.25" style="47" customWidth="1"/>
    <col min="7171" max="7172" width="19.75" style="47" customWidth="1"/>
    <col min="7173" max="7173" width="13.75" style="47" customWidth="1"/>
    <col min="7174" max="7175" width="9" style="47" hidden="1" customWidth="1"/>
    <col min="7176" max="7422" width="9" style="47"/>
    <col min="7423" max="7423" width="20.25" style="47" customWidth="1"/>
    <col min="7424" max="7424" width="23.25" style="47" customWidth="1"/>
    <col min="7425" max="7425" width="13.75" style="47" customWidth="1"/>
    <col min="7426" max="7426" width="17.25" style="47" customWidth="1"/>
    <col min="7427" max="7428" width="19.75" style="47" customWidth="1"/>
    <col min="7429" max="7429" width="13.75" style="47" customWidth="1"/>
    <col min="7430" max="7431" width="9" style="47" hidden="1" customWidth="1"/>
    <col min="7432" max="7678" width="9" style="47"/>
    <col min="7679" max="7679" width="20.25" style="47" customWidth="1"/>
    <col min="7680" max="7680" width="23.25" style="47" customWidth="1"/>
    <col min="7681" max="7681" width="13.75" style="47" customWidth="1"/>
    <col min="7682" max="7682" width="17.25" style="47" customWidth="1"/>
    <col min="7683" max="7684" width="19.75" style="47" customWidth="1"/>
    <col min="7685" max="7685" width="13.75" style="47" customWidth="1"/>
    <col min="7686" max="7687" width="9" style="47" hidden="1" customWidth="1"/>
    <col min="7688" max="7934" width="9" style="47"/>
    <col min="7935" max="7935" width="20.25" style="47" customWidth="1"/>
    <col min="7936" max="7936" width="23.25" style="47" customWidth="1"/>
    <col min="7937" max="7937" width="13.75" style="47" customWidth="1"/>
    <col min="7938" max="7938" width="17.25" style="47" customWidth="1"/>
    <col min="7939" max="7940" width="19.75" style="47" customWidth="1"/>
    <col min="7941" max="7941" width="13.75" style="47" customWidth="1"/>
    <col min="7942" max="7943" width="9" style="47" hidden="1" customWidth="1"/>
    <col min="7944" max="8190" width="9" style="47"/>
    <col min="8191" max="8191" width="20.25" style="47" customWidth="1"/>
    <col min="8192" max="8192" width="23.25" style="47" customWidth="1"/>
    <col min="8193" max="8193" width="13.75" style="47" customWidth="1"/>
    <col min="8194" max="8194" width="17.25" style="47" customWidth="1"/>
    <col min="8195" max="8196" width="19.75" style="47" customWidth="1"/>
    <col min="8197" max="8197" width="13.75" style="47" customWidth="1"/>
    <col min="8198" max="8199" width="9" style="47" hidden="1" customWidth="1"/>
    <col min="8200" max="8446" width="9" style="47"/>
    <col min="8447" max="8447" width="20.25" style="47" customWidth="1"/>
    <col min="8448" max="8448" width="23.25" style="47" customWidth="1"/>
    <col min="8449" max="8449" width="13.75" style="47" customWidth="1"/>
    <col min="8450" max="8450" width="17.25" style="47" customWidth="1"/>
    <col min="8451" max="8452" width="19.75" style="47" customWidth="1"/>
    <col min="8453" max="8453" width="13.75" style="47" customWidth="1"/>
    <col min="8454" max="8455" width="9" style="47" hidden="1" customWidth="1"/>
    <col min="8456" max="8702" width="9" style="47"/>
    <col min="8703" max="8703" width="20.25" style="47" customWidth="1"/>
    <col min="8704" max="8704" width="23.25" style="47" customWidth="1"/>
    <col min="8705" max="8705" width="13.75" style="47" customWidth="1"/>
    <col min="8706" max="8706" width="17.25" style="47" customWidth="1"/>
    <col min="8707" max="8708" width="19.75" style="47" customWidth="1"/>
    <col min="8709" max="8709" width="13.75" style="47" customWidth="1"/>
    <col min="8710" max="8711" width="9" style="47" hidden="1" customWidth="1"/>
    <col min="8712" max="8958" width="9" style="47"/>
    <col min="8959" max="8959" width="20.25" style="47" customWidth="1"/>
    <col min="8960" max="8960" width="23.25" style="47" customWidth="1"/>
    <col min="8961" max="8961" width="13.75" style="47" customWidth="1"/>
    <col min="8962" max="8962" width="17.25" style="47" customWidth="1"/>
    <col min="8963" max="8964" width="19.75" style="47" customWidth="1"/>
    <col min="8965" max="8965" width="13.75" style="47" customWidth="1"/>
    <col min="8966" max="8967" width="9" style="47" hidden="1" customWidth="1"/>
    <col min="8968" max="9214" width="9" style="47"/>
    <col min="9215" max="9215" width="20.25" style="47" customWidth="1"/>
    <col min="9216" max="9216" width="23.25" style="47" customWidth="1"/>
    <col min="9217" max="9217" width="13.75" style="47" customWidth="1"/>
    <col min="9218" max="9218" width="17.25" style="47" customWidth="1"/>
    <col min="9219" max="9220" width="19.75" style="47" customWidth="1"/>
    <col min="9221" max="9221" width="13.75" style="47" customWidth="1"/>
    <col min="9222" max="9223" width="9" style="47" hidden="1" customWidth="1"/>
    <col min="9224" max="9470" width="9" style="47"/>
    <col min="9471" max="9471" width="20.25" style="47" customWidth="1"/>
    <col min="9472" max="9472" width="23.25" style="47" customWidth="1"/>
    <col min="9473" max="9473" width="13.75" style="47" customWidth="1"/>
    <col min="9474" max="9474" width="17.25" style="47" customWidth="1"/>
    <col min="9475" max="9476" width="19.75" style="47" customWidth="1"/>
    <col min="9477" max="9477" width="13.75" style="47" customWidth="1"/>
    <col min="9478" max="9479" width="9" style="47" hidden="1" customWidth="1"/>
    <col min="9480" max="9726" width="9" style="47"/>
    <col min="9727" max="9727" width="20.25" style="47" customWidth="1"/>
    <col min="9728" max="9728" width="23.25" style="47" customWidth="1"/>
    <col min="9729" max="9729" width="13.75" style="47" customWidth="1"/>
    <col min="9730" max="9730" width="17.25" style="47" customWidth="1"/>
    <col min="9731" max="9732" width="19.75" style="47" customWidth="1"/>
    <col min="9733" max="9733" width="13.75" style="47" customWidth="1"/>
    <col min="9734" max="9735" width="9" style="47" hidden="1" customWidth="1"/>
    <col min="9736" max="9982" width="9" style="47"/>
    <col min="9983" max="9983" width="20.25" style="47" customWidth="1"/>
    <col min="9984" max="9984" width="23.25" style="47" customWidth="1"/>
    <col min="9985" max="9985" width="13.75" style="47" customWidth="1"/>
    <col min="9986" max="9986" width="17.25" style="47" customWidth="1"/>
    <col min="9987" max="9988" width="19.75" style="47" customWidth="1"/>
    <col min="9989" max="9989" width="13.75" style="47" customWidth="1"/>
    <col min="9990" max="9991" width="9" style="47" hidden="1" customWidth="1"/>
    <col min="9992" max="10238" width="9" style="47"/>
    <col min="10239" max="10239" width="20.25" style="47" customWidth="1"/>
    <col min="10240" max="10240" width="23.25" style="47" customWidth="1"/>
    <col min="10241" max="10241" width="13.75" style="47" customWidth="1"/>
    <col min="10242" max="10242" width="17.25" style="47" customWidth="1"/>
    <col min="10243" max="10244" width="19.75" style="47" customWidth="1"/>
    <col min="10245" max="10245" width="13.75" style="47" customWidth="1"/>
    <col min="10246" max="10247" width="9" style="47" hidden="1" customWidth="1"/>
    <col min="10248" max="10494" width="9" style="47"/>
    <col min="10495" max="10495" width="20.25" style="47" customWidth="1"/>
    <col min="10496" max="10496" width="23.25" style="47" customWidth="1"/>
    <col min="10497" max="10497" width="13.75" style="47" customWidth="1"/>
    <col min="10498" max="10498" width="17.25" style="47" customWidth="1"/>
    <col min="10499" max="10500" width="19.75" style="47" customWidth="1"/>
    <col min="10501" max="10501" width="13.75" style="47" customWidth="1"/>
    <col min="10502" max="10503" width="9" style="47" hidden="1" customWidth="1"/>
    <col min="10504" max="10750" width="9" style="47"/>
    <col min="10751" max="10751" width="20.25" style="47" customWidth="1"/>
    <col min="10752" max="10752" width="23.25" style="47" customWidth="1"/>
    <col min="10753" max="10753" width="13.75" style="47" customWidth="1"/>
    <col min="10754" max="10754" width="17.25" style="47" customWidth="1"/>
    <col min="10755" max="10756" width="19.75" style="47" customWidth="1"/>
    <col min="10757" max="10757" width="13.75" style="47" customWidth="1"/>
    <col min="10758" max="10759" width="9" style="47" hidden="1" customWidth="1"/>
    <col min="10760" max="11006" width="9" style="47"/>
    <col min="11007" max="11007" width="20.25" style="47" customWidth="1"/>
    <col min="11008" max="11008" width="23.25" style="47" customWidth="1"/>
    <col min="11009" max="11009" width="13.75" style="47" customWidth="1"/>
    <col min="11010" max="11010" width="17.25" style="47" customWidth="1"/>
    <col min="11011" max="11012" width="19.75" style="47" customWidth="1"/>
    <col min="11013" max="11013" width="13.75" style="47" customWidth="1"/>
    <col min="11014" max="11015" width="9" style="47" hidden="1" customWidth="1"/>
    <col min="11016" max="11262" width="9" style="47"/>
    <col min="11263" max="11263" width="20.25" style="47" customWidth="1"/>
    <col min="11264" max="11264" width="23.25" style="47" customWidth="1"/>
    <col min="11265" max="11265" width="13.75" style="47" customWidth="1"/>
    <col min="11266" max="11266" width="17.25" style="47" customWidth="1"/>
    <col min="11267" max="11268" width="19.75" style="47" customWidth="1"/>
    <col min="11269" max="11269" width="13.75" style="47" customWidth="1"/>
    <col min="11270" max="11271" width="9" style="47" hidden="1" customWidth="1"/>
    <col min="11272" max="11518" width="9" style="47"/>
    <col min="11519" max="11519" width="20.25" style="47" customWidth="1"/>
    <col min="11520" max="11520" width="23.25" style="47" customWidth="1"/>
    <col min="11521" max="11521" width="13.75" style="47" customWidth="1"/>
    <col min="11522" max="11522" width="17.25" style="47" customWidth="1"/>
    <col min="11523" max="11524" width="19.75" style="47" customWidth="1"/>
    <col min="11525" max="11525" width="13.75" style="47" customWidth="1"/>
    <col min="11526" max="11527" width="9" style="47" hidden="1" customWidth="1"/>
    <col min="11528" max="11774" width="9" style="47"/>
    <col min="11775" max="11775" width="20.25" style="47" customWidth="1"/>
    <col min="11776" max="11776" width="23.25" style="47" customWidth="1"/>
    <col min="11777" max="11777" width="13.75" style="47" customWidth="1"/>
    <col min="11778" max="11778" width="17.25" style="47" customWidth="1"/>
    <col min="11779" max="11780" width="19.75" style="47" customWidth="1"/>
    <col min="11781" max="11781" width="13.75" style="47" customWidth="1"/>
    <col min="11782" max="11783" width="9" style="47" hidden="1" customWidth="1"/>
    <col min="11784" max="12030" width="9" style="47"/>
    <col min="12031" max="12031" width="20.25" style="47" customWidth="1"/>
    <col min="12032" max="12032" width="23.25" style="47" customWidth="1"/>
    <col min="12033" max="12033" width="13.75" style="47" customWidth="1"/>
    <col min="12034" max="12034" width="17.25" style="47" customWidth="1"/>
    <col min="12035" max="12036" width="19.75" style="47" customWidth="1"/>
    <col min="12037" max="12037" width="13.75" style="47" customWidth="1"/>
    <col min="12038" max="12039" width="9" style="47" hidden="1" customWidth="1"/>
    <col min="12040" max="12286" width="9" style="47"/>
    <col min="12287" max="12287" width="20.25" style="47" customWidth="1"/>
    <col min="12288" max="12288" width="23.25" style="47" customWidth="1"/>
    <col min="12289" max="12289" width="13.75" style="47" customWidth="1"/>
    <col min="12290" max="12290" width="17.25" style="47" customWidth="1"/>
    <col min="12291" max="12292" width="19.75" style="47" customWidth="1"/>
    <col min="12293" max="12293" width="13.75" style="47" customWidth="1"/>
    <col min="12294" max="12295" width="9" style="47" hidden="1" customWidth="1"/>
    <col min="12296" max="12542" width="9" style="47"/>
    <col min="12543" max="12543" width="20.25" style="47" customWidth="1"/>
    <col min="12544" max="12544" width="23.25" style="47" customWidth="1"/>
    <col min="12545" max="12545" width="13.75" style="47" customWidth="1"/>
    <col min="12546" max="12546" width="17.25" style="47" customWidth="1"/>
    <col min="12547" max="12548" width="19.75" style="47" customWidth="1"/>
    <col min="12549" max="12549" width="13.75" style="47" customWidth="1"/>
    <col min="12550" max="12551" width="9" style="47" hidden="1" customWidth="1"/>
    <col min="12552" max="12798" width="9" style="47"/>
    <col min="12799" max="12799" width="20.25" style="47" customWidth="1"/>
    <col min="12800" max="12800" width="23.25" style="47" customWidth="1"/>
    <col min="12801" max="12801" width="13.75" style="47" customWidth="1"/>
    <col min="12802" max="12802" width="17.25" style="47" customWidth="1"/>
    <col min="12803" max="12804" width="19.75" style="47" customWidth="1"/>
    <col min="12805" max="12805" width="13.75" style="47" customWidth="1"/>
    <col min="12806" max="12807" width="9" style="47" hidden="1" customWidth="1"/>
    <col min="12808" max="13054" width="9" style="47"/>
    <col min="13055" max="13055" width="20.25" style="47" customWidth="1"/>
    <col min="13056" max="13056" width="23.25" style="47" customWidth="1"/>
    <col min="13057" max="13057" width="13.75" style="47" customWidth="1"/>
    <col min="13058" max="13058" width="17.25" style="47" customWidth="1"/>
    <col min="13059" max="13060" width="19.75" style="47" customWidth="1"/>
    <col min="13061" max="13061" width="13.75" style="47" customWidth="1"/>
    <col min="13062" max="13063" width="9" style="47" hidden="1" customWidth="1"/>
    <col min="13064" max="13310" width="9" style="47"/>
    <col min="13311" max="13311" width="20.25" style="47" customWidth="1"/>
    <col min="13312" max="13312" width="23.25" style="47" customWidth="1"/>
    <col min="13313" max="13313" width="13.75" style="47" customWidth="1"/>
    <col min="13314" max="13314" width="17.25" style="47" customWidth="1"/>
    <col min="13315" max="13316" width="19.75" style="47" customWidth="1"/>
    <col min="13317" max="13317" width="13.75" style="47" customWidth="1"/>
    <col min="13318" max="13319" width="9" style="47" hidden="1" customWidth="1"/>
    <col min="13320" max="13566" width="9" style="47"/>
    <col min="13567" max="13567" width="20.25" style="47" customWidth="1"/>
    <col min="13568" max="13568" width="23.25" style="47" customWidth="1"/>
    <col min="13569" max="13569" width="13.75" style="47" customWidth="1"/>
    <col min="13570" max="13570" width="17.25" style="47" customWidth="1"/>
    <col min="13571" max="13572" width="19.75" style="47" customWidth="1"/>
    <col min="13573" max="13573" width="13.75" style="47" customWidth="1"/>
    <col min="13574" max="13575" width="9" style="47" hidden="1" customWidth="1"/>
    <col min="13576" max="13822" width="9" style="47"/>
    <col min="13823" max="13823" width="20.25" style="47" customWidth="1"/>
    <col min="13824" max="13824" width="23.25" style="47" customWidth="1"/>
    <col min="13825" max="13825" width="13.75" style="47" customWidth="1"/>
    <col min="13826" max="13826" width="17.25" style="47" customWidth="1"/>
    <col min="13827" max="13828" width="19.75" style="47" customWidth="1"/>
    <col min="13829" max="13829" width="13.75" style="47" customWidth="1"/>
    <col min="13830" max="13831" width="9" style="47" hidden="1" customWidth="1"/>
    <col min="13832" max="14078" width="9" style="47"/>
    <col min="14079" max="14079" width="20.25" style="47" customWidth="1"/>
    <col min="14080" max="14080" width="23.25" style="47" customWidth="1"/>
    <col min="14081" max="14081" width="13.75" style="47" customWidth="1"/>
    <col min="14082" max="14082" width="17.25" style="47" customWidth="1"/>
    <col min="14083" max="14084" width="19.75" style="47" customWidth="1"/>
    <col min="14085" max="14085" width="13.75" style="47" customWidth="1"/>
    <col min="14086" max="14087" width="9" style="47" hidden="1" customWidth="1"/>
    <col min="14088" max="14334" width="9" style="47"/>
    <col min="14335" max="14335" width="20.25" style="47" customWidth="1"/>
    <col min="14336" max="14336" width="23.25" style="47" customWidth="1"/>
    <col min="14337" max="14337" width="13.75" style="47" customWidth="1"/>
    <col min="14338" max="14338" width="17.25" style="47" customWidth="1"/>
    <col min="14339" max="14340" width="19.75" style="47" customWidth="1"/>
    <col min="14341" max="14341" width="13.75" style="47" customWidth="1"/>
    <col min="14342" max="14343" width="9" style="47" hidden="1" customWidth="1"/>
    <col min="14344" max="14590" width="9" style="47"/>
    <col min="14591" max="14591" width="20.25" style="47" customWidth="1"/>
    <col min="14592" max="14592" width="23.25" style="47" customWidth="1"/>
    <col min="14593" max="14593" width="13.75" style="47" customWidth="1"/>
    <col min="14594" max="14594" width="17.25" style="47" customWidth="1"/>
    <col min="14595" max="14596" width="19.75" style="47" customWidth="1"/>
    <col min="14597" max="14597" width="13.75" style="47" customWidth="1"/>
    <col min="14598" max="14599" width="9" style="47" hidden="1" customWidth="1"/>
    <col min="14600" max="14846" width="9" style="47"/>
    <col min="14847" max="14847" width="20.25" style="47" customWidth="1"/>
    <col min="14848" max="14848" width="23.25" style="47" customWidth="1"/>
    <col min="14849" max="14849" width="13.75" style="47" customWidth="1"/>
    <col min="14850" max="14850" width="17.25" style="47" customWidth="1"/>
    <col min="14851" max="14852" width="19.75" style="47" customWidth="1"/>
    <col min="14853" max="14853" width="13.75" style="47" customWidth="1"/>
    <col min="14854" max="14855" width="9" style="47" hidden="1" customWidth="1"/>
    <col min="14856" max="15102" width="9" style="47"/>
    <col min="15103" max="15103" width="20.25" style="47" customWidth="1"/>
    <col min="15104" max="15104" width="23.25" style="47" customWidth="1"/>
    <col min="15105" max="15105" width="13.75" style="47" customWidth="1"/>
    <col min="15106" max="15106" width="17.25" style="47" customWidth="1"/>
    <col min="15107" max="15108" width="19.75" style="47" customWidth="1"/>
    <col min="15109" max="15109" width="13.75" style="47" customWidth="1"/>
    <col min="15110" max="15111" width="9" style="47" hidden="1" customWidth="1"/>
    <col min="15112" max="15358" width="9" style="47"/>
    <col min="15359" max="15359" width="20.25" style="47" customWidth="1"/>
    <col min="15360" max="15360" width="23.25" style="47" customWidth="1"/>
    <col min="15361" max="15361" width="13.75" style="47" customWidth="1"/>
    <col min="15362" max="15362" width="17.25" style="47" customWidth="1"/>
    <col min="15363" max="15364" width="19.75" style="47" customWidth="1"/>
    <col min="15365" max="15365" width="13.75" style="47" customWidth="1"/>
    <col min="15366" max="15367" width="9" style="47" hidden="1" customWidth="1"/>
    <col min="15368" max="15614" width="9" style="47"/>
    <col min="15615" max="15615" width="20.25" style="47" customWidth="1"/>
    <col min="15616" max="15616" width="23.25" style="47" customWidth="1"/>
    <col min="15617" max="15617" width="13.75" style="47" customWidth="1"/>
    <col min="15618" max="15618" width="17.25" style="47" customWidth="1"/>
    <col min="15619" max="15620" width="19.75" style="47" customWidth="1"/>
    <col min="15621" max="15621" width="13.75" style="47" customWidth="1"/>
    <col min="15622" max="15623" width="9" style="47" hidden="1" customWidth="1"/>
    <col min="15624" max="15870" width="9" style="47"/>
    <col min="15871" max="15871" width="20.25" style="47" customWidth="1"/>
    <col min="15872" max="15872" width="23.25" style="47" customWidth="1"/>
    <col min="15873" max="15873" width="13.75" style="47" customWidth="1"/>
    <col min="15874" max="15874" width="17.25" style="47" customWidth="1"/>
    <col min="15875" max="15876" width="19.75" style="47" customWidth="1"/>
    <col min="15877" max="15877" width="13.75" style="47" customWidth="1"/>
    <col min="15878" max="15879" width="9" style="47" hidden="1" customWidth="1"/>
    <col min="15880" max="16126" width="9" style="47"/>
    <col min="16127" max="16127" width="20.25" style="47" customWidth="1"/>
    <col min="16128" max="16128" width="23.25" style="47" customWidth="1"/>
    <col min="16129" max="16129" width="13.75" style="47" customWidth="1"/>
    <col min="16130" max="16130" width="17.25" style="47" customWidth="1"/>
    <col min="16131" max="16132" width="19.75" style="47" customWidth="1"/>
    <col min="16133" max="16384" width="9" style="47"/>
  </cols>
  <sheetData>
    <row r="1" spans="1:7" x14ac:dyDescent="0.15">
      <c r="A1" s="173" t="s">
        <v>50</v>
      </c>
    </row>
    <row r="3" spans="1:7" ht="18.75" x14ac:dyDescent="0.15">
      <c r="A3" s="239" t="s">
        <v>51</v>
      </c>
      <c r="B3" s="239"/>
      <c r="C3" s="239"/>
      <c r="D3" s="239"/>
      <c r="E3" s="240"/>
      <c r="F3" s="239"/>
      <c r="G3" s="239"/>
    </row>
    <row r="4" spans="1:7" x14ac:dyDescent="0.15">
      <c r="A4" s="17" t="s">
        <v>2</v>
      </c>
    </row>
    <row r="5" spans="1:7" x14ac:dyDescent="0.15">
      <c r="A5" s="17" t="s">
        <v>3</v>
      </c>
    </row>
    <row r="6" spans="1:7" x14ac:dyDescent="0.15">
      <c r="A6" s="234" t="s">
        <v>299</v>
      </c>
      <c r="B6" s="234"/>
      <c r="C6" s="234"/>
      <c r="D6" s="280" t="s">
        <v>298</v>
      </c>
      <c r="E6" s="281" t="s">
        <v>54</v>
      </c>
      <c r="F6" s="280" t="s">
        <v>55</v>
      </c>
      <c r="G6" s="280" t="s">
        <v>56</v>
      </c>
    </row>
    <row r="7" spans="1:7" x14ac:dyDescent="0.15">
      <c r="A7" s="234"/>
      <c r="B7" s="234"/>
      <c r="C7" s="234"/>
      <c r="D7" s="280"/>
      <c r="E7" s="281"/>
      <c r="F7" s="280"/>
      <c r="G7" s="280"/>
    </row>
    <row r="8" spans="1:7" x14ac:dyDescent="0.15">
      <c r="A8" s="234" t="s">
        <v>57</v>
      </c>
      <c r="B8" s="174" t="s">
        <v>58</v>
      </c>
      <c r="C8" s="219" t="s">
        <v>59</v>
      </c>
      <c r="D8" s="175">
        <v>38.35</v>
      </c>
      <c r="E8" s="175">
        <v>83.89</v>
      </c>
      <c r="F8" s="175">
        <v>63.36</v>
      </c>
      <c r="G8" s="175">
        <f t="shared" ref="G8:G21" si="0">D8+E8-F8</f>
        <v>58.88</v>
      </c>
    </row>
    <row r="9" spans="1:7" x14ac:dyDescent="0.15">
      <c r="A9" s="234"/>
      <c r="B9" s="174" t="s">
        <v>60</v>
      </c>
      <c r="C9" s="219"/>
      <c r="D9" s="175">
        <v>38.35</v>
      </c>
      <c r="E9" s="175">
        <v>83.89</v>
      </c>
      <c r="F9" s="175">
        <v>63.36</v>
      </c>
      <c r="G9" s="175">
        <f t="shared" si="0"/>
        <v>58.88</v>
      </c>
    </row>
    <row r="10" spans="1:7" x14ac:dyDescent="0.15">
      <c r="A10" s="234"/>
      <c r="B10" s="174" t="s">
        <v>61</v>
      </c>
      <c r="C10" s="219"/>
      <c r="D10" s="175">
        <v>0</v>
      </c>
      <c r="E10" s="175"/>
      <c r="F10" s="175"/>
      <c r="G10" s="175">
        <f t="shared" si="0"/>
        <v>0</v>
      </c>
    </row>
    <row r="11" spans="1:7" x14ac:dyDescent="0.15">
      <c r="A11" s="234"/>
      <c r="B11" s="174" t="s">
        <v>62</v>
      </c>
      <c r="C11" s="219" t="s">
        <v>63</v>
      </c>
      <c r="D11" s="176">
        <v>57.39</v>
      </c>
      <c r="E11" s="176">
        <v>26.96</v>
      </c>
      <c r="F11" s="176">
        <v>60.75</v>
      </c>
      <c r="G11" s="175">
        <f t="shared" si="0"/>
        <v>23.6</v>
      </c>
    </row>
    <row r="12" spans="1:7" x14ac:dyDescent="0.15">
      <c r="A12" s="234"/>
      <c r="B12" s="174" t="s">
        <v>64</v>
      </c>
      <c r="C12" s="219"/>
      <c r="D12" s="175">
        <v>57.39</v>
      </c>
      <c r="E12" s="176">
        <v>26.96</v>
      </c>
      <c r="F12" s="176">
        <v>60.75</v>
      </c>
      <c r="G12" s="175">
        <f t="shared" si="0"/>
        <v>23.6</v>
      </c>
    </row>
    <row r="13" spans="1:7" x14ac:dyDescent="0.15">
      <c r="A13" s="234"/>
      <c r="B13" s="174" t="s">
        <v>65</v>
      </c>
      <c r="C13" s="219"/>
      <c r="D13" s="175">
        <v>0</v>
      </c>
      <c r="E13" s="175"/>
      <c r="F13" s="175"/>
      <c r="G13" s="175">
        <f t="shared" si="0"/>
        <v>0</v>
      </c>
    </row>
    <row r="14" spans="1:7" x14ac:dyDescent="0.15">
      <c r="A14" s="234"/>
      <c r="B14" s="174" t="s">
        <v>66</v>
      </c>
      <c r="C14" s="219" t="s">
        <v>67</v>
      </c>
      <c r="D14" s="175">
        <v>209.96</v>
      </c>
      <c r="E14" s="175">
        <v>837.01</v>
      </c>
      <c r="F14" s="175">
        <v>806.52</v>
      </c>
      <c r="G14" s="175">
        <f t="shared" si="0"/>
        <v>240.45</v>
      </c>
    </row>
    <row r="15" spans="1:7" x14ac:dyDescent="0.15">
      <c r="A15" s="234"/>
      <c r="B15" s="174" t="s">
        <v>68</v>
      </c>
      <c r="C15" s="219"/>
      <c r="D15" s="175">
        <v>209.96</v>
      </c>
      <c r="E15" s="175">
        <v>837.01</v>
      </c>
      <c r="F15" s="175">
        <v>806.52</v>
      </c>
      <c r="G15" s="175">
        <f t="shared" si="0"/>
        <v>240.45</v>
      </c>
    </row>
    <row r="16" spans="1:7" x14ac:dyDescent="0.15">
      <c r="A16" s="234"/>
      <c r="B16" s="174" t="s">
        <v>69</v>
      </c>
      <c r="C16" s="219"/>
      <c r="D16" s="175">
        <v>0</v>
      </c>
      <c r="E16" s="175">
        <v>0</v>
      </c>
      <c r="F16" s="175">
        <v>0</v>
      </c>
      <c r="G16" s="175">
        <f t="shared" si="0"/>
        <v>0</v>
      </c>
    </row>
    <row r="17" spans="1:7" x14ac:dyDescent="0.15">
      <c r="A17" s="234"/>
      <c r="B17" s="174" t="s">
        <v>70</v>
      </c>
      <c r="C17" s="219" t="s">
        <v>71</v>
      </c>
      <c r="D17" s="175">
        <v>0</v>
      </c>
      <c r="E17" s="175">
        <f>E18+E19</f>
        <v>0</v>
      </c>
      <c r="F17" s="175">
        <f>F18+F19</f>
        <v>0</v>
      </c>
      <c r="G17" s="175">
        <f t="shared" si="0"/>
        <v>0</v>
      </c>
    </row>
    <row r="18" spans="1:7" x14ac:dyDescent="0.15">
      <c r="A18" s="234"/>
      <c r="B18" s="174" t="s">
        <v>72</v>
      </c>
      <c r="C18" s="219"/>
      <c r="D18" s="175">
        <v>0</v>
      </c>
      <c r="E18" s="175">
        <v>0</v>
      </c>
      <c r="F18" s="175">
        <v>0</v>
      </c>
      <c r="G18" s="175">
        <f t="shared" si="0"/>
        <v>0</v>
      </c>
    </row>
    <row r="19" spans="1:7" x14ac:dyDescent="0.15">
      <c r="A19" s="234"/>
      <c r="B19" s="174" t="s">
        <v>73</v>
      </c>
      <c r="C19" s="219"/>
      <c r="D19" s="175">
        <v>0</v>
      </c>
      <c r="E19" s="175">
        <v>0</v>
      </c>
      <c r="F19" s="175">
        <v>0</v>
      </c>
      <c r="G19" s="175">
        <f t="shared" si="0"/>
        <v>0</v>
      </c>
    </row>
    <row r="20" spans="1:7" x14ac:dyDescent="0.15">
      <c r="A20" s="234"/>
      <c r="B20" s="218" t="s">
        <v>74</v>
      </c>
      <c r="C20" s="219" t="s">
        <v>74</v>
      </c>
      <c r="D20" s="175">
        <v>0</v>
      </c>
      <c r="E20" s="175">
        <v>0</v>
      </c>
      <c r="F20" s="175">
        <v>0</v>
      </c>
      <c r="G20" s="175">
        <f t="shared" si="0"/>
        <v>0</v>
      </c>
    </row>
    <row r="21" spans="1:7" x14ac:dyDescent="0.15">
      <c r="A21" s="241" t="s">
        <v>75</v>
      </c>
      <c r="B21" s="241"/>
      <c r="C21" s="241"/>
      <c r="D21" s="177">
        <v>305.7</v>
      </c>
      <c r="E21" s="177">
        <f>E8+E11+E14+E17</f>
        <v>947.86</v>
      </c>
      <c r="F21" s="177">
        <f t="shared" ref="F21" si="1">F8+F11+F14+F17</f>
        <v>930.63</v>
      </c>
      <c r="G21" s="177">
        <f t="shared" si="0"/>
        <v>322.93</v>
      </c>
    </row>
    <row r="22" spans="1:7" x14ac:dyDescent="0.15">
      <c r="A22" s="234" t="s">
        <v>76</v>
      </c>
      <c r="B22" s="174" t="s">
        <v>77</v>
      </c>
      <c r="C22" s="219" t="s">
        <v>78</v>
      </c>
      <c r="D22" s="175">
        <v>0</v>
      </c>
      <c r="E22" s="175">
        <v>0</v>
      </c>
      <c r="F22" s="175">
        <v>0</v>
      </c>
      <c r="G22" s="175">
        <f t="shared" ref="G22:G29" si="2">D22+E22-F22</f>
        <v>0</v>
      </c>
    </row>
    <row r="23" spans="1:7" x14ac:dyDescent="0.15">
      <c r="A23" s="234"/>
      <c r="B23" s="174" t="s">
        <v>79</v>
      </c>
      <c r="C23" s="219" t="s">
        <v>80</v>
      </c>
      <c r="D23" s="175">
        <v>6.94</v>
      </c>
      <c r="E23" s="175">
        <v>5.0599999999999996</v>
      </c>
      <c r="F23" s="175">
        <v>9.16</v>
      </c>
      <c r="G23" s="175">
        <f t="shared" si="2"/>
        <v>2.84</v>
      </c>
    </row>
    <row r="24" spans="1:7" x14ac:dyDescent="0.15">
      <c r="A24" s="234"/>
      <c r="B24" s="174" t="s">
        <v>81</v>
      </c>
      <c r="C24" s="219" t="s">
        <v>82</v>
      </c>
      <c r="D24" s="175">
        <v>0</v>
      </c>
      <c r="E24" s="175"/>
      <c r="F24" s="175"/>
      <c r="G24" s="175">
        <f t="shared" si="2"/>
        <v>0</v>
      </c>
    </row>
    <row r="25" spans="1:7" x14ac:dyDescent="0.15">
      <c r="A25" s="234"/>
      <c r="B25" s="174" t="s">
        <v>83</v>
      </c>
      <c r="C25" s="219" t="s">
        <v>74</v>
      </c>
      <c r="D25" s="175">
        <v>288.26</v>
      </c>
      <c r="E25" s="175">
        <v>808.1</v>
      </c>
      <c r="F25" s="175">
        <v>713.3</v>
      </c>
      <c r="G25" s="175">
        <f t="shared" si="2"/>
        <v>383.06</v>
      </c>
    </row>
    <row r="26" spans="1:7" x14ac:dyDescent="0.15">
      <c r="A26" s="234"/>
      <c r="B26" s="174" t="s">
        <v>84</v>
      </c>
      <c r="C26" s="219"/>
      <c r="D26" s="175">
        <v>288.26</v>
      </c>
      <c r="E26" s="175"/>
      <c r="F26" s="175"/>
      <c r="G26" s="175">
        <f t="shared" si="2"/>
        <v>288.26</v>
      </c>
    </row>
    <row r="27" spans="1:7" x14ac:dyDescent="0.15">
      <c r="A27" s="234"/>
      <c r="B27" s="174" t="s">
        <v>85</v>
      </c>
      <c r="C27" s="219"/>
      <c r="D27" s="175">
        <v>0</v>
      </c>
      <c r="E27" s="178">
        <v>0</v>
      </c>
      <c r="F27" s="178">
        <v>0</v>
      </c>
      <c r="G27" s="175">
        <f t="shared" si="2"/>
        <v>0</v>
      </c>
    </row>
    <row r="28" spans="1:7" x14ac:dyDescent="0.15">
      <c r="A28" s="242" t="s">
        <v>86</v>
      </c>
      <c r="B28" s="243"/>
      <c r="C28" s="244"/>
      <c r="D28" s="177">
        <v>295.2</v>
      </c>
      <c r="E28" s="177">
        <f>SUM(E22:E25)</f>
        <v>813.16</v>
      </c>
      <c r="F28" s="177">
        <f t="shared" ref="F28" si="3">SUM(F22:F25)</f>
        <v>722.46</v>
      </c>
      <c r="G28" s="177">
        <f t="shared" si="2"/>
        <v>385.9</v>
      </c>
    </row>
    <row r="29" spans="1:7" x14ac:dyDescent="0.15">
      <c r="A29" s="234" t="s">
        <v>87</v>
      </c>
      <c r="B29" s="174" t="s">
        <v>88</v>
      </c>
      <c r="C29" s="219" t="s">
        <v>89</v>
      </c>
      <c r="D29" s="175">
        <v>4.25</v>
      </c>
      <c r="E29" s="178">
        <v>0.27</v>
      </c>
      <c r="F29" s="178">
        <v>4.49</v>
      </c>
      <c r="G29" s="175">
        <f t="shared" si="2"/>
        <v>0.03</v>
      </c>
    </row>
    <row r="30" spans="1:7" x14ac:dyDescent="0.15">
      <c r="A30" s="234"/>
      <c r="B30" s="174" t="s">
        <v>90</v>
      </c>
      <c r="C30" s="219" t="s">
        <v>91</v>
      </c>
      <c r="D30" s="175">
        <v>3.73</v>
      </c>
      <c r="E30" s="178">
        <v>2.94</v>
      </c>
      <c r="F30" s="178">
        <v>4.95</v>
      </c>
      <c r="G30" s="175">
        <f t="shared" ref="G30:G41" si="4">D30+E30-F30</f>
        <v>1.72</v>
      </c>
    </row>
    <row r="31" spans="1:7" x14ac:dyDescent="0.15">
      <c r="A31" s="234"/>
      <c r="B31" s="174" t="s">
        <v>92</v>
      </c>
      <c r="C31" s="219" t="s">
        <v>74</v>
      </c>
      <c r="D31" s="175">
        <v>0</v>
      </c>
      <c r="E31" s="175">
        <v>4.8899999999999997</v>
      </c>
      <c r="F31" s="175">
        <v>4.8899999999999997</v>
      </c>
      <c r="G31" s="175">
        <f t="shared" si="4"/>
        <v>0</v>
      </c>
    </row>
    <row r="32" spans="1:7" x14ac:dyDescent="0.15">
      <c r="A32" s="241" t="s">
        <v>93</v>
      </c>
      <c r="B32" s="241"/>
      <c r="C32" s="241"/>
      <c r="D32" s="177">
        <v>7.98</v>
      </c>
      <c r="E32" s="177">
        <f t="shared" ref="E32:F32" si="5">SUM(E29:E31)</f>
        <v>8.1</v>
      </c>
      <c r="F32" s="177">
        <f t="shared" si="5"/>
        <v>14.33</v>
      </c>
      <c r="G32" s="177">
        <f t="shared" si="4"/>
        <v>1.75</v>
      </c>
    </row>
    <row r="33" spans="1:7" x14ac:dyDescent="0.15">
      <c r="A33" s="235" t="s">
        <v>94</v>
      </c>
      <c r="B33" s="174" t="s">
        <v>95</v>
      </c>
      <c r="C33" s="217"/>
      <c r="D33" s="175">
        <v>0</v>
      </c>
      <c r="E33" s="175">
        <v>0</v>
      </c>
      <c r="F33" s="175">
        <v>0</v>
      </c>
      <c r="G33" s="178">
        <f t="shared" si="4"/>
        <v>0</v>
      </c>
    </row>
    <row r="34" spans="1:7" x14ac:dyDescent="0.15">
      <c r="A34" s="236"/>
      <c r="B34" s="174" t="s">
        <v>96</v>
      </c>
      <c r="C34" s="218"/>
      <c r="D34" s="175">
        <v>39.39</v>
      </c>
      <c r="E34" s="178">
        <f>540036.5/1000</f>
        <v>540.04</v>
      </c>
      <c r="F34" s="178">
        <v>544.34</v>
      </c>
      <c r="G34" s="178">
        <f t="shared" si="4"/>
        <v>35.090000000000003</v>
      </c>
    </row>
    <row r="35" spans="1:7" x14ac:dyDescent="0.15">
      <c r="A35" s="236"/>
      <c r="B35" s="174" t="s">
        <v>97</v>
      </c>
      <c r="C35" s="218"/>
      <c r="D35" s="175">
        <v>52.5</v>
      </c>
      <c r="E35" s="178">
        <f>1083242.9/1000</f>
        <v>1083.24</v>
      </c>
      <c r="F35" s="178">
        <v>1091.83</v>
      </c>
      <c r="G35" s="178">
        <f t="shared" si="4"/>
        <v>43.91</v>
      </c>
    </row>
    <row r="36" spans="1:7" x14ac:dyDescent="0.15">
      <c r="A36" s="236"/>
      <c r="B36" s="174" t="s">
        <v>98</v>
      </c>
      <c r="C36" s="218"/>
      <c r="D36" s="175">
        <v>0</v>
      </c>
      <c r="E36" s="178">
        <v>0</v>
      </c>
      <c r="F36" s="178">
        <v>0</v>
      </c>
      <c r="G36" s="178">
        <f t="shared" si="4"/>
        <v>0</v>
      </c>
    </row>
    <row r="37" spans="1:7" x14ac:dyDescent="0.15">
      <c r="A37" s="236"/>
      <c r="B37" s="174" t="s">
        <v>99</v>
      </c>
      <c r="C37" s="219" t="s">
        <v>100</v>
      </c>
      <c r="D37" s="175">
        <v>0</v>
      </c>
      <c r="E37" s="178">
        <v>0</v>
      </c>
      <c r="F37" s="178">
        <v>0</v>
      </c>
      <c r="G37" s="178">
        <f t="shared" si="4"/>
        <v>0</v>
      </c>
    </row>
    <row r="38" spans="1:7" x14ac:dyDescent="0.15">
      <c r="A38" s="236"/>
      <c r="B38" s="174" t="s">
        <v>101</v>
      </c>
      <c r="C38" s="219"/>
      <c r="D38" s="175">
        <v>9.61</v>
      </c>
      <c r="E38" s="175">
        <f>E39+E40</f>
        <v>41.26</v>
      </c>
      <c r="F38" s="175">
        <f>F39+F40</f>
        <v>8.35</v>
      </c>
      <c r="G38" s="178">
        <f t="shared" si="4"/>
        <v>42.52</v>
      </c>
    </row>
    <row r="39" spans="1:7" x14ac:dyDescent="0.15">
      <c r="A39" s="236"/>
      <c r="B39" s="174" t="s">
        <v>102</v>
      </c>
      <c r="C39" s="219"/>
      <c r="D39" s="175">
        <v>5.53</v>
      </c>
      <c r="E39" s="178">
        <v>35.85</v>
      </c>
      <c r="F39" s="178">
        <v>0</v>
      </c>
      <c r="G39" s="178">
        <f t="shared" si="4"/>
        <v>41.38</v>
      </c>
    </row>
    <row r="40" spans="1:7" x14ac:dyDescent="0.15">
      <c r="A40" s="236"/>
      <c r="B40" s="174" t="s">
        <v>103</v>
      </c>
      <c r="C40" s="219"/>
      <c r="D40" s="175">
        <v>4.08</v>
      </c>
      <c r="E40" s="178">
        <v>5.41</v>
      </c>
      <c r="F40" s="178">
        <v>8.35</v>
      </c>
      <c r="G40" s="178">
        <f t="shared" si="4"/>
        <v>1.1399999999999999</v>
      </c>
    </row>
    <row r="41" spans="1:7" x14ac:dyDescent="0.15">
      <c r="A41" s="233" t="s">
        <v>104</v>
      </c>
      <c r="B41" s="233"/>
      <c r="C41" s="233"/>
      <c r="D41" s="177">
        <v>101.5</v>
      </c>
      <c r="E41" s="177">
        <f>SUM(E33:E38)</f>
        <v>1664.54</v>
      </c>
      <c r="F41" s="177">
        <f t="shared" ref="F41" si="6">SUM(F33:F38)</f>
        <v>1644.52</v>
      </c>
      <c r="G41" s="177">
        <f t="shared" si="4"/>
        <v>121.52</v>
      </c>
    </row>
    <row r="42" spans="1:7" x14ac:dyDescent="0.15">
      <c r="A42" s="234" t="s">
        <v>105</v>
      </c>
      <c r="B42" s="174" t="s">
        <v>106</v>
      </c>
      <c r="C42" s="219" t="s">
        <v>107</v>
      </c>
      <c r="D42" s="175">
        <v>48.39</v>
      </c>
      <c r="E42" s="178">
        <f>E43+E44</f>
        <v>270.73</v>
      </c>
      <c r="F42" s="178">
        <f>SUM(F43:F44)</f>
        <v>276.38</v>
      </c>
      <c r="G42" s="175">
        <f t="shared" ref="G42:G59" si="7">D42+E42-F42</f>
        <v>42.74</v>
      </c>
    </row>
    <row r="43" spans="1:7" x14ac:dyDescent="0.15">
      <c r="A43" s="234"/>
      <c r="B43" s="174" t="s">
        <v>108</v>
      </c>
      <c r="C43" s="219"/>
      <c r="D43" s="175">
        <v>32.950000000000003</v>
      </c>
      <c r="E43" s="178">
        <f>257386.2/1000</f>
        <v>257.39</v>
      </c>
      <c r="F43" s="178">
        <v>249.36</v>
      </c>
      <c r="G43" s="175">
        <f t="shared" si="7"/>
        <v>40.98</v>
      </c>
    </row>
    <row r="44" spans="1:7" x14ac:dyDescent="0.15">
      <c r="A44" s="234"/>
      <c r="B44" s="174" t="s">
        <v>109</v>
      </c>
      <c r="C44" s="219"/>
      <c r="D44" s="175">
        <v>15.44</v>
      </c>
      <c r="E44" s="178">
        <f>13338.5/1000</f>
        <v>13.34</v>
      </c>
      <c r="F44" s="178">
        <v>27.02</v>
      </c>
      <c r="G44" s="175">
        <f t="shared" si="7"/>
        <v>1.76</v>
      </c>
    </row>
    <row r="45" spans="1:7" x14ac:dyDescent="0.15">
      <c r="A45" s="234"/>
      <c r="B45" s="174" t="s">
        <v>110</v>
      </c>
      <c r="C45" s="219" t="s">
        <v>111</v>
      </c>
      <c r="D45" s="175">
        <v>75.510000000000005</v>
      </c>
      <c r="E45" s="178">
        <f>E46+E47</f>
        <v>107.52</v>
      </c>
      <c r="F45" s="178">
        <f>SUM(F46:F47)</f>
        <v>94.8</v>
      </c>
      <c r="G45" s="175">
        <f t="shared" si="7"/>
        <v>88.23</v>
      </c>
    </row>
    <row r="46" spans="1:7" x14ac:dyDescent="0.15">
      <c r="A46" s="234"/>
      <c r="B46" s="174" t="s">
        <v>112</v>
      </c>
      <c r="C46" s="219"/>
      <c r="D46" s="175">
        <v>60.46</v>
      </c>
      <c r="E46" s="178">
        <f>104933.3/1000</f>
        <v>104.93</v>
      </c>
      <c r="F46" s="178">
        <f>76.77+0.8</f>
        <v>77.569999999999993</v>
      </c>
      <c r="G46" s="175">
        <f t="shared" si="7"/>
        <v>87.82</v>
      </c>
    </row>
    <row r="47" spans="1:7" x14ac:dyDescent="0.15">
      <c r="A47" s="234"/>
      <c r="B47" s="174" t="s">
        <v>113</v>
      </c>
      <c r="C47" s="219"/>
      <c r="D47" s="175">
        <v>15.05</v>
      </c>
      <c r="E47" s="178">
        <v>2.59</v>
      </c>
      <c r="F47" s="178">
        <f>18.03-0.8</f>
        <v>17.23</v>
      </c>
      <c r="G47" s="175">
        <f t="shared" si="7"/>
        <v>0.41</v>
      </c>
    </row>
    <row r="48" spans="1:7" x14ac:dyDescent="0.15">
      <c r="A48" s="234"/>
      <c r="B48" s="174" t="s">
        <v>114</v>
      </c>
      <c r="C48" s="219" t="s">
        <v>115</v>
      </c>
      <c r="D48" s="175">
        <v>36.5</v>
      </c>
      <c r="E48" s="175">
        <f>E49+E50+E51+E52+E53+E54+E55+E56+E57</f>
        <v>126.04</v>
      </c>
      <c r="F48" s="175">
        <f>F49+F50+F51+F52+F53+F54+F55+F56+F57</f>
        <v>152.03</v>
      </c>
      <c r="G48" s="175">
        <f t="shared" si="7"/>
        <v>10.51</v>
      </c>
    </row>
    <row r="49" spans="1:7" x14ac:dyDescent="0.15">
      <c r="A49" s="234"/>
      <c r="B49" s="174" t="s">
        <v>116</v>
      </c>
      <c r="C49" s="219"/>
      <c r="D49" s="175">
        <v>0</v>
      </c>
      <c r="E49" s="178">
        <v>0</v>
      </c>
      <c r="F49" s="178">
        <v>0</v>
      </c>
      <c r="G49" s="175">
        <f t="shared" si="7"/>
        <v>0</v>
      </c>
    </row>
    <row r="50" spans="1:7" x14ac:dyDescent="0.15">
      <c r="A50" s="234"/>
      <c r="B50" s="174" t="s">
        <v>117</v>
      </c>
      <c r="C50" s="219"/>
      <c r="D50" s="175">
        <v>22.77</v>
      </c>
      <c r="E50" s="178">
        <f>123108.3/1000</f>
        <v>123.11</v>
      </c>
      <c r="F50" s="178">
        <v>145.85</v>
      </c>
      <c r="G50" s="175">
        <f t="shared" si="7"/>
        <v>0.03</v>
      </c>
    </row>
    <row r="51" spans="1:7" x14ac:dyDescent="0.15">
      <c r="A51" s="234"/>
      <c r="B51" s="174" t="s">
        <v>118</v>
      </c>
      <c r="C51" s="219"/>
      <c r="D51" s="175">
        <v>0</v>
      </c>
      <c r="E51" s="178">
        <v>0</v>
      </c>
      <c r="F51" s="178">
        <v>0</v>
      </c>
      <c r="G51" s="175">
        <f t="shared" si="7"/>
        <v>0</v>
      </c>
    </row>
    <row r="52" spans="1:7" x14ac:dyDescent="0.15">
      <c r="A52" s="234"/>
      <c r="B52" s="174" t="s">
        <v>119</v>
      </c>
      <c r="C52" s="219"/>
      <c r="D52" s="175">
        <v>2.41</v>
      </c>
      <c r="E52" s="178">
        <v>0</v>
      </c>
      <c r="F52" s="178">
        <v>0</v>
      </c>
      <c r="G52" s="175">
        <f t="shared" si="7"/>
        <v>2.41</v>
      </c>
    </row>
    <row r="53" spans="1:7" x14ac:dyDescent="0.15">
      <c r="A53" s="234"/>
      <c r="B53" s="174" t="s">
        <v>120</v>
      </c>
      <c r="C53" s="219"/>
      <c r="D53" s="175">
        <v>0.6</v>
      </c>
      <c r="E53" s="178">
        <f>2282.2/1000</f>
        <v>2.2799999999999998</v>
      </c>
      <c r="F53" s="178">
        <v>0</v>
      </c>
      <c r="G53" s="175">
        <f t="shared" si="7"/>
        <v>2.88</v>
      </c>
    </row>
    <row r="54" spans="1:7" x14ac:dyDescent="0.15">
      <c r="A54" s="234"/>
      <c r="B54" s="174" t="s">
        <v>121</v>
      </c>
      <c r="C54" s="219"/>
      <c r="D54" s="175">
        <v>2.0299999999999998</v>
      </c>
      <c r="E54" s="178">
        <f>235.9/1000</f>
        <v>0.24</v>
      </c>
      <c r="F54" s="178">
        <v>0</v>
      </c>
      <c r="G54" s="175">
        <f t="shared" si="7"/>
        <v>2.27</v>
      </c>
    </row>
    <row r="55" spans="1:7" x14ac:dyDescent="0.15">
      <c r="A55" s="234"/>
      <c r="B55" s="174" t="s">
        <v>122</v>
      </c>
      <c r="C55" s="219" t="s">
        <v>74</v>
      </c>
      <c r="D55" s="175">
        <v>0.79</v>
      </c>
      <c r="E55" s="178">
        <f>408.9/1000</f>
        <v>0.41</v>
      </c>
      <c r="F55" s="178">
        <v>0</v>
      </c>
      <c r="G55" s="175">
        <f t="shared" si="7"/>
        <v>1.2</v>
      </c>
    </row>
    <row r="56" spans="1:7" x14ac:dyDescent="0.15">
      <c r="A56" s="234"/>
      <c r="B56" s="179" t="s">
        <v>123</v>
      </c>
      <c r="C56" s="219" t="s">
        <v>74</v>
      </c>
      <c r="D56" s="175">
        <v>5.38</v>
      </c>
      <c r="E56" s="178">
        <v>0</v>
      </c>
      <c r="F56" s="178">
        <v>5.38</v>
      </c>
      <c r="G56" s="175">
        <f t="shared" si="7"/>
        <v>0</v>
      </c>
    </row>
    <row r="57" spans="1:7" x14ac:dyDescent="0.15">
      <c r="A57" s="234"/>
      <c r="B57" s="174" t="s">
        <v>124</v>
      </c>
      <c r="C57" s="219" t="s">
        <v>74</v>
      </c>
      <c r="D57" s="175">
        <v>2.52</v>
      </c>
      <c r="E57" s="178">
        <v>0</v>
      </c>
      <c r="F57" s="178">
        <v>0.8</v>
      </c>
      <c r="G57" s="175">
        <f t="shared" si="7"/>
        <v>1.72</v>
      </c>
    </row>
    <row r="58" spans="1:7" x14ac:dyDescent="0.15">
      <c r="A58" s="233" t="s">
        <v>125</v>
      </c>
      <c r="B58" s="233"/>
      <c r="C58" s="233"/>
      <c r="D58" s="177">
        <v>160.4</v>
      </c>
      <c r="E58" s="177">
        <f t="shared" ref="E58:F58" si="8">E42+E45+E48</f>
        <v>504.29</v>
      </c>
      <c r="F58" s="177">
        <f t="shared" si="8"/>
        <v>523.21</v>
      </c>
      <c r="G58" s="177">
        <f t="shared" si="7"/>
        <v>141.47999999999999</v>
      </c>
    </row>
    <row r="59" spans="1:7" x14ac:dyDescent="0.15">
      <c r="A59" s="238" t="s">
        <v>126</v>
      </c>
      <c r="B59" s="179" t="s">
        <v>127</v>
      </c>
      <c r="C59" s="219" t="s">
        <v>128</v>
      </c>
      <c r="D59" s="175">
        <v>14.54</v>
      </c>
      <c r="E59" s="175">
        <v>19.93</v>
      </c>
      <c r="F59" s="175">
        <v>21.07</v>
      </c>
      <c r="G59" s="175">
        <f t="shared" si="7"/>
        <v>13.4</v>
      </c>
    </row>
    <row r="60" spans="1:7" x14ac:dyDescent="0.15">
      <c r="A60" s="238"/>
      <c r="B60" s="179" t="s">
        <v>129</v>
      </c>
      <c r="C60" s="219"/>
      <c r="D60" s="175">
        <v>14.54</v>
      </c>
      <c r="E60" s="178">
        <v>19.93</v>
      </c>
      <c r="F60" s="178">
        <v>21.07</v>
      </c>
      <c r="G60" s="175">
        <f t="shared" ref="G60:G74" si="9">D60+E60-F60</f>
        <v>13.4</v>
      </c>
    </row>
    <row r="61" spans="1:7" x14ac:dyDescent="0.15">
      <c r="A61" s="238"/>
      <c r="B61" s="179" t="s">
        <v>130</v>
      </c>
      <c r="C61" s="219"/>
      <c r="D61" s="175">
        <v>0</v>
      </c>
      <c r="E61" s="178">
        <v>0</v>
      </c>
      <c r="F61" s="178">
        <v>0</v>
      </c>
      <c r="G61" s="175">
        <f t="shared" si="9"/>
        <v>0</v>
      </c>
    </row>
    <row r="62" spans="1:7" x14ac:dyDescent="0.15">
      <c r="A62" s="238"/>
      <c r="B62" s="174" t="s">
        <v>131</v>
      </c>
      <c r="C62" s="219" t="s">
        <v>132</v>
      </c>
      <c r="D62" s="175">
        <v>4.93</v>
      </c>
      <c r="E62" s="178">
        <v>315.61</v>
      </c>
      <c r="F62" s="180">
        <v>320.54000000000002</v>
      </c>
      <c r="G62" s="175">
        <f t="shared" si="9"/>
        <v>0</v>
      </c>
    </row>
    <row r="63" spans="1:7" x14ac:dyDescent="0.15">
      <c r="A63" s="238"/>
      <c r="B63" s="179" t="s">
        <v>133</v>
      </c>
      <c r="C63" s="219" t="s">
        <v>134</v>
      </c>
      <c r="D63" s="175">
        <v>0.98</v>
      </c>
      <c r="E63" s="178">
        <f>541.3/1000</f>
        <v>0.54</v>
      </c>
      <c r="F63" s="180"/>
      <c r="G63" s="175">
        <f t="shared" si="9"/>
        <v>1.52</v>
      </c>
    </row>
    <row r="64" spans="1:7" x14ac:dyDescent="0.15">
      <c r="A64" s="238"/>
      <c r="B64" s="174" t="s">
        <v>135</v>
      </c>
      <c r="C64" s="219" t="s">
        <v>136</v>
      </c>
      <c r="D64" s="175">
        <v>1.37</v>
      </c>
      <c r="E64" s="178">
        <v>0</v>
      </c>
      <c r="F64" s="180">
        <v>0</v>
      </c>
      <c r="G64" s="175">
        <f t="shared" si="9"/>
        <v>1.37</v>
      </c>
    </row>
    <row r="65" spans="1:7" x14ac:dyDescent="0.15">
      <c r="A65" s="238"/>
      <c r="B65" s="179" t="s">
        <v>137</v>
      </c>
      <c r="C65" s="219" t="s">
        <v>138</v>
      </c>
      <c r="D65" s="175">
        <v>0.91</v>
      </c>
      <c r="E65" s="178">
        <v>0</v>
      </c>
      <c r="F65" s="178">
        <v>0</v>
      </c>
      <c r="G65" s="175">
        <f t="shared" si="9"/>
        <v>0.91</v>
      </c>
    </row>
    <row r="66" spans="1:7" x14ac:dyDescent="0.15">
      <c r="A66" s="238"/>
      <c r="B66" s="174" t="s">
        <v>139</v>
      </c>
      <c r="C66" s="219" t="s">
        <v>140</v>
      </c>
      <c r="D66" s="175">
        <v>0.89</v>
      </c>
      <c r="E66" s="178">
        <v>0</v>
      </c>
      <c r="F66" s="180">
        <v>0</v>
      </c>
      <c r="G66" s="175">
        <f t="shared" si="9"/>
        <v>0.89</v>
      </c>
    </row>
    <row r="67" spans="1:7" x14ac:dyDescent="0.15">
      <c r="A67" s="238"/>
      <c r="B67" s="179" t="s">
        <v>141</v>
      </c>
      <c r="C67" s="219" t="s">
        <v>142</v>
      </c>
      <c r="D67" s="175">
        <v>3.61</v>
      </c>
      <c r="E67" s="178">
        <v>0</v>
      </c>
      <c r="F67" s="180">
        <v>3.61</v>
      </c>
      <c r="G67" s="175">
        <f t="shared" si="9"/>
        <v>0</v>
      </c>
    </row>
    <row r="68" spans="1:7" x14ac:dyDescent="0.15">
      <c r="A68" s="238"/>
      <c r="B68" s="174" t="s">
        <v>143</v>
      </c>
      <c r="C68" s="219" t="s">
        <v>144</v>
      </c>
      <c r="D68" s="175">
        <v>0</v>
      </c>
      <c r="E68" s="178">
        <v>0</v>
      </c>
      <c r="F68" s="178">
        <v>0</v>
      </c>
      <c r="G68" s="175">
        <f t="shared" si="9"/>
        <v>0</v>
      </c>
    </row>
    <row r="69" spans="1:7" s="170" customFormat="1" ht="13.5" x14ac:dyDescent="0.15">
      <c r="A69" s="238"/>
      <c r="B69" s="179" t="s">
        <v>145</v>
      </c>
      <c r="C69" s="219" t="s">
        <v>146</v>
      </c>
      <c r="D69" s="175">
        <v>0</v>
      </c>
      <c r="E69" s="178">
        <v>0</v>
      </c>
      <c r="F69" s="178">
        <v>0</v>
      </c>
      <c r="G69" s="175">
        <f t="shared" si="9"/>
        <v>0</v>
      </c>
    </row>
    <row r="70" spans="1:7" x14ac:dyDescent="0.15">
      <c r="A70" s="238"/>
      <c r="B70" s="174" t="s">
        <v>147</v>
      </c>
      <c r="C70" s="219" t="s">
        <v>148</v>
      </c>
      <c r="D70" s="175">
        <v>11.79</v>
      </c>
      <c r="E70" s="178">
        <f>3242.7/1000</f>
        <v>3.24</v>
      </c>
      <c r="F70" s="180">
        <v>12.79</v>
      </c>
      <c r="G70" s="175">
        <f t="shared" si="9"/>
        <v>2.2400000000000002</v>
      </c>
    </row>
    <row r="71" spans="1:7" x14ac:dyDescent="0.15">
      <c r="A71" s="238"/>
      <c r="B71" s="179" t="s">
        <v>149</v>
      </c>
      <c r="C71" s="219" t="s">
        <v>150</v>
      </c>
      <c r="D71" s="175">
        <v>5.69</v>
      </c>
      <c r="E71" s="178">
        <f>1675.4/1000</f>
        <v>1.68</v>
      </c>
      <c r="F71" s="180">
        <v>6.25</v>
      </c>
      <c r="G71" s="175">
        <f t="shared" si="9"/>
        <v>1.1200000000000001</v>
      </c>
    </row>
    <row r="72" spans="1:7" x14ac:dyDescent="0.15">
      <c r="A72" s="238"/>
      <c r="B72" s="174" t="s">
        <v>126</v>
      </c>
      <c r="C72" s="219"/>
      <c r="D72" s="175">
        <v>57.67</v>
      </c>
      <c r="E72" s="178">
        <v>20.3</v>
      </c>
      <c r="F72" s="180">
        <f>13.01+10.1</f>
        <v>23.11</v>
      </c>
      <c r="G72" s="175">
        <f t="shared" si="9"/>
        <v>54.86</v>
      </c>
    </row>
    <row r="73" spans="1:7" x14ac:dyDescent="0.15">
      <c r="A73" s="233" t="s">
        <v>151</v>
      </c>
      <c r="B73" s="233"/>
      <c r="C73" s="233"/>
      <c r="D73" s="177">
        <v>102.38</v>
      </c>
      <c r="E73" s="177">
        <f t="shared" ref="E73:F73" si="10">SUM(E59:E72)-E60-E61</f>
        <v>361.3</v>
      </c>
      <c r="F73" s="177">
        <f t="shared" si="10"/>
        <v>387.37</v>
      </c>
      <c r="G73" s="181">
        <f t="shared" si="9"/>
        <v>76.31</v>
      </c>
    </row>
    <row r="74" spans="1:7" x14ac:dyDescent="0.15">
      <c r="A74" s="233" t="s">
        <v>152</v>
      </c>
      <c r="B74" s="233"/>
      <c r="C74" s="233"/>
      <c r="D74" s="177">
        <v>973.16</v>
      </c>
      <c r="E74" s="177">
        <f>E21+E28+E32+E41+E58+E73</f>
        <v>4299.25</v>
      </c>
      <c r="F74" s="177">
        <f t="shared" ref="F74" si="11">F21+F28+F32+F41+F58+F73</f>
        <v>4222.5200000000004</v>
      </c>
      <c r="G74" s="177">
        <f t="shared" si="9"/>
        <v>1049.8900000000001</v>
      </c>
    </row>
    <row r="75" spans="1:7" x14ac:dyDescent="0.15">
      <c r="E75" s="182"/>
      <c r="F75" s="182"/>
    </row>
    <row r="76" spans="1:7" x14ac:dyDescent="0.15">
      <c r="E76" s="48"/>
      <c r="G76" s="47"/>
    </row>
  </sheetData>
  <mergeCells count="19">
    <mergeCell ref="A3:G3"/>
    <mergeCell ref="A21:C21"/>
    <mergeCell ref="A28:C28"/>
    <mergeCell ref="A32:C32"/>
    <mergeCell ref="A41:C41"/>
    <mergeCell ref="D6:D7"/>
    <mergeCell ref="E6:E7"/>
    <mergeCell ref="F6:F7"/>
    <mergeCell ref="G6:G7"/>
    <mergeCell ref="A6:C7"/>
    <mergeCell ref="A58:C58"/>
    <mergeCell ref="A73:C73"/>
    <mergeCell ref="A74:C74"/>
    <mergeCell ref="A8:A20"/>
    <mergeCell ref="A22:A27"/>
    <mergeCell ref="A29:A31"/>
    <mergeCell ref="A33:A40"/>
    <mergeCell ref="A42:A57"/>
    <mergeCell ref="A59:A72"/>
  </mergeCells>
  <phoneticPr fontId="42" type="noConversion"/>
  <printOptions horizontalCentered="1"/>
  <pageMargins left="0.59055118110236227" right="0.39370078740157483" top="0.19685039370078741" bottom="0.19685039370078741" header="0.23622047244094491" footer="0.23622047244094491"/>
  <pageSetup paperSize="9" scale="74" fitToWidth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VM31"/>
  <sheetViews>
    <sheetView tabSelected="1" view="pageBreakPreview" zoomScaleNormal="100" zoomScaleSheetLayoutView="100" workbookViewId="0">
      <selection activeCell="J20" sqref="J20"/>
    </sheetView>
  </sheetViews>
  <sheetFormatPr defaultColWidth="9" defaultRowHeight="20.100000000000001" customHeight="1" x14ac:dyDescent="0.15"/>
  <cols>
    <col min="1" max="1" width="17.25" style="149" customWidth="1"/>
    <col min="2" max="2" width="23.75" style="149" customWidth="1"/>
    <col min="3" max="3" width="11.25" style="149" customWidth="1"/>
    <col min="4" max="4" width="11.25" style="150" customWidth="1"/>
    <col min="5" max="5" width="12.5" style="150" customWidth="1"/>
    <col min="6" max="6" width="11.75" style="150" customWidth="1"/>
    <col min="7" max="7" width="12.75" style="150" customWidth="1"/>
    <col min="8" max="8" width="9" style="151" hidden="1" customWidth="1"/>
    <col min="9" max="253" width="9" style="149"/>
    <col min="254" max="254" width="17.25" style="149" customWidth="1"/>
    <col min="255" max="255" width="23.75" style="149" customWidth="1"/>
    <col min="256" max="257" width="11.25" style="149" customWidth="1"/>
    <col min="258" max="258" width="12.5" style="149" customWidth="1"/>
    <col min="259" max="259" width="11.75" style="149" customWidth="1"/>
    <col min="260" max="260" width="12.75" style="149" customWidth="1"/>
    <col min="261" max="261" width="9" style="149" hidden="1" customWidth="1"/>
    <col min="262" max="509" width="9" style="149"/>
    <col min="510" max="510" width="17.25" style="149" customWidth="1"/>
    <col min="511" max="511" width="23.75" style="149" customWidth="1"/>
    <col min="512" max="513" width="11.25" style="149" customWidth="1"/>
    <col min="514" max="514" width="12.5" style="149" customWidth="1"/>
    <col min="515" max="515" width="11.75" style="149" customWidth="1"/>
    <col min="516" max="516" width="12.75" style="149" customWidth="1"/>
    <col min="517" max="517" width="9" style="149" hidden="1" customWidth="1"/>
    <col min="518" max="765" width="9" style="149"/>
    <col min="766" max="766" width="17.25" style="149" customWidth="1"/>
    <col min="767" max="767" width="23.75" style="149" customWidth="1"/>
    <col min="768" max="769" width="11.25" style="149" customWidth="1"/>
    <col min="770" max="770" width="12.5" style="149" customWidth="1"/>
    <col min="771" max="771" width="11.75" style="149" customWidth="1"/>
    <col min="772" max="772" width="12.75" style="149" customWidth="1"/>
    <col min="773" max="773" width="9" style="149" hidden="1" customWidth="1"/>
    <col min="774" max="1021" width="9" style="149"/>
    <col min="1022" max="1022" width="17.25" style="149" customWidth="1"/>
    <col min="1023" max="1023" width="23.75" style="149" customWidth="1"/>
    <col min="1024" max="1025" width="11.25" style="149" customWidth="1"/>
    <col min="1026" max="1026" width="12.5" style="149" customWidth="1"/>
    <col min="1027" max="1027" width="11.75" style="149" customWidth="1"/>
    <col min="1028" max="1028" width="12.75" style="149" customWidth="1"/>
    <col min="1029" max="1029" width="9" style="149" hidden="1" customWidth="1"/>
    <col min="1030" max="1277" width="9" style="149"/>
    <col min="1278" max="1278" width="17.25" style="149" customWidth="1"/>
    <col min="1279" max="1279" width="23.75" style="149" customWidth="1"/>
    <col min="1280" max="1281" width="11.25" style="149" customWidth="1"/>
    <col min="1282" max="1282" width="12.5" style="149" customWidth="1"/>
    <col min="1283" max="1283" width="11.75" style="149" customWidth="1"/>
    <col min="1284" max="1284" width="12.75" style="149" customWidth="1"/>
    <col min="1285" max="1285" width="9" style="149" hidden="1" customWidth="1"/>
    <col min="1286" max="1533" width="9" style="149"/>
    <col min="1534" max="1534" width="17.25" style="149" customWidth="1"/>
    <col min="1535" max="1535" width="23.75" style="149" customWidth="1"/>
    <col min="1536" max="1537" width="11.25" style="149" customWidth="1"/>
    <col min="1538" max="1538" width="12.5" style="149" customWidth="1"/>
    <col min="1539" max="1539" width="11.75" style="149" customWidth="1"/>
    <col min="1540" max="1540" width="12.75" style="149" customWidth="1"/>
    <col min="1541" max="1541" width="9" style="149" hidden="1" customWidth="1"/>
    <col min="1542" max="1789" width="9" style="149"/>
    <col min="1790" max="1790" width="17.25" style="149" customWidth="1"/>
    <col min="1791" max="1791" width="23.75" style="149" customWidth="1"/>
    <col min="1792" max="1793" width="11.25" style="149" customWidth="1"/>
    <col min="1794" max="1794" width="12.5" style="149" customWidth="1"/>
    <col min="1795" max="1795" width="11.75" style="149" customWidth="1"/>
    <col min="1796" max="1796" width="12.75" style="149" customWidth="1"/>
    <col min="1797" max="1797" width="9" style="149" hidden="1" customWidth="1"/>
    <col min="1798" max="2045" width="9" style="149"/>
    <col min="2046" max="2046" width="17.25" style="149" customWidth="1"/>
    <col min="2047" max="2047" width="23.75" style="149" customWidth="1"/>
    <col min="2048" max="2049" width="11.25" style="149" customWidth="1"/>
    <col min="2050" max="2050" width="12.5" style="149" customWidth="1"/>
    <col min="2051" max="2051" width="11.75" style="149" customWidth="1"/>
    <col min="2052" max="2052" width="12.75" style="149" customWidth="1"/>
    <col min="2053" max="2053" width="9" style="149" hidden="1" customWidth="1"/>
    <col min="2054" max="2301" width="9" style="149"/>
    <col min="2302" max="2302" width="17.25" style="149" customWidth="1"/>
    <col min="2303" max="2303" width="23.75" style="149" customWidth="1"/>
    <col min="2304" max="2305" width="11.25" style="149" customWidth="1"/>
    <col min="2306" max="2306" width="12.5" style="149" customWidth="1"/>
    <col min="2307" max="2307" width="11.75" style="149" customWidth="1"/>
    <col min="2308" max="2308" width="12.75" style="149" customWidth="1"/>
    <col min="2309" max="2309" width="9" style="149" hidden="1" customWidth="1"/>
    <col min="2310" max="2557" width="9" style="149"/>
    <col min="2558" max="2558" width="17.25" style="149" customWidth="1"/>
    <col min="2559" max="2559" width="23.75" style="149" customWidth="1"/>
    <col min="2560" max="2561" width="11.25" style="149" customWidth="1"/>
    <col min="2562" max="2562" width="12.5" style="149" customWidth="1"/>
    <col min="2563" max="2563" width="11.75" style="149" customWidth="1"/>
    <col min="2564" max="2564" width="12.75" style="149" customWidth="1"/>
    <col min="2565" max="2565" width="9" style="149" hidden="1" customWidth="1"/>
    <col min="2566" max="2813" width="9" style="149"/>
    <col min="2814" max="2814" width="17.25" style="149" customWidth="1"/>
    <col min="2815" max="2815" width="23.75" style="149" customWidth="1"/>
    <col min="2816" max="2817" width="11.25" style="149" customWidth="1"/>
    <col min="2818" max="2818" width="12.5" style="149" customWidth="1"/>
    <col min="2819" max="2819" width="11.75" style="149" customWidth="1"/>
    <col min="2820" max="2820" width="12.75" style="149" customWidth="1"/>
    <col min="2821" max="2821" width="9" style="149" hidden="1" customWidth="1"/>
    <col min="2822" max="3069" width="9" style="149"/>
    <col min="3070" max="3070" width="17.25" style="149" customWidth="1"/>
    <col min="3071" max="3071" width="23.75" style="149" customWidth="1"/>
    <col min="3072" max="3073" width="11.25" style="149" customWidth="1"/>
    <col min="3074" max="3074" width="12.5" style="149" customWidth="1"/>
    <col min="3075" max="3075" width="11.75" style="149" customWidth="1"/>
    <col min="3076" max="3076" width="12.75" style="149" customWidth="1"/>
    <col min="3077" max="3077" width="9" style="149" hidden="1" customWidth="1"/>
    <col min="3078" max="3325" width="9" style="149"/>
    <col min="3326" max="3326" width="17.25" style="149" customWidth="1"/>
    <col min="3327" max="3327" width="23.75" style="149" customWidth="1"/>
    <col min="3328" max="3329" width="11.25" style="149" customWidth="1"/>
    <col min="3330" max="3330" width="12.5" style="149" customWidth="1"/>
    <col min="3331" max="3331" width="11.75" style="149" customWidth="1"/>
    <col min="3332" max="3332" width="12.75" style="149" customWidth="1"/>
    <col min="3333" max="3333" width="9" style="149" hidden="1" customWidth="1"/>
    <col min="3334" max="3581" width="9" style="149"/>
    <col min="3582" max="3582" width="17.25" style="149" customWidth="1"/>
    <col min="3583" max="3583" width="23.75" style="149" customWidth="1"/>
    <col min="3584" max="3585" width="11.25" style="149" customWidth="1"/>
    <col min="3586" max="3586" width="12.5" style="149" customWidth="1"/>
    <col min="3587" max="3587" width="11.75" style="149" customWidth="1"/>
    <col min="3588" max="3588" width="12.75" style="149" customWidth="1"/>
    <col min="3589" max="3589" width="9" style="149" hidden="1" customWidth="1"/>
    <col min="3590" max="3837" width="9" style="149"/>
    <col min="3838" max="3838" width="17.25" style="149" customWidth="1"/>
    <col min="3839" max="3839" width="23.75" style="149" customWidth="1"/>
    <col min="3840" max="3841" width="11.25" style="149" customWidth="1"/>
    <col min="3842" max="3842" width="12.5" style="149" customWidth="1"/>
    <col min="3843" max="3843" width="11.75" style="149" customWidth="1"/>
    <col min="3844" max="3844" width="12.75" style="149" customWidth="1"/>
    <col min="3845" max="3845" width="9" style="149" hidden="1" customWidth="1"/>
    <col min="3846" max="4093" width="9" style="149"/>
    <col min="4094" max="4094" width="17.25" style="149" customWidth="1"/>
    <col min="4095" max="4095" width="23.75" style="149" customWidth="1"/>
    <col min="4096" max="4097" width="11.25" style="149" customWidth="1"/>
    <col min="4098" max="4098" width="12.5" style="149" customWidth="1"/>
    <col min="4099" max="4099" width="11.75" style="149" customWidth="1"/>
    <col min="4100" max="4100" width="12.75" style="149" customWidth="1"/>
    <col min="4101" max="4101" width="9" style="149" hidden="1" customWidth="1"/>
    <col min="4102" max="4349" width="9" style="149"/>
    <col min="4350" max="4350" width="17.25" style="149" customWidth="1"/>
    <col min="4351" max="4351" width="23.75" style="149" customWidth="1"/>
    <col min="4352" max="4353" width="11.25" style="149" customWidth="1"/>
    <col min="4354" max="4354" width="12.5" style="149" customWidth="1"/>
    <col min="4355" max="4355" width="11.75" style="149" customWidth="1"/>
    <col min="4356" max="4356" width="12.75" style="149" customWidth="1"/>
    <col min="4357" max="4357" width="9" style="149" hidden="1" customWidth="1"/>
    <col min="4358" max="4605" width="9" style="149"/>
    <col min="4606" max="4606" width="17.25" style="149" customWidth="1"/>
    <col min="4607" max="4607" width="23.75" style="149" customWidth="1"/>
    <col min="4608" max="4609" width="11.25" style="149" customWidth="1"/>
    <col min="4610" max="4610" width="12.5" style="149" customWidth="1"/>
    <col min="4611" max="4611" width="11.75" style="149" customWidth="1"/>
    <col min="4612" max="4612" width="12.75" style="149" customWidth="1"/>
    <col min="4613" max="4613" width="9" style="149" hidden="1" customWidth="1"/>
    <col min="4614" max="4861" width="9" style="149"/>
    <col min="4862" max="4862" width="17.25" style="149" customWidth="1"/>
    <col min="4863" max="4863" width="23.75" style="149" customWidth="1"/>
    <col min="4864" max="4865" width="11.25" style="149" customWidth="1"/>
    <col min="4866" max="4866" width="12.5" style="149" customWidth="1"/>
    <col min="4867" max="4867" width="11.75" style="149" customWidth="1"/>
    <col min="4868" max="4868" width="12.75" style="149" customWidth="1"/>
    <col min="4869" max="4869" width="9" style="149" hidden="1" customWidth="1"/>
    <col min="4870" max="5117" width="9" style="149"/>
    <col min="5118" max="5118" width="17.25" style="149" customWidth="1"/>
    <col min="5119" max="5119" width="23.75" style="149" customWidth="1"/>
    <col min="5120" max="5121" width="11.25" style="149" customWidth="1"/>
    <col min="5122" max="5122" width="12.5" style="149" customWidth="1"/>
    <col min="5123" max="5123" width="11.75" style="149" customWidth="1"/>
    <col min="5124" max="5124" width="12.75" style="149" customWidth="1"/>
    <col min="5125" max="5125" width="9" style="149" hidden="1" customWidth="1"/>
    <col min="5126" max="5373" width="9" style="149"/>
    <col min="5374" max="5374" width="17.25" style="149" customWidth="1"/>
    <col min="5375" max="5375" width="23.75" style="149" customWidth="1"/>
    <col min="5376" max="5377" width="11.25" style="149" customWidth="1"/>
    <col min="5378" max="5378" width="12.5" style="149" customWidth="1"/>
    <col min="5379" max="5379" width="11.75" style="149" customWidth="1"/>
    <col min="5380" max="5380" width="12.75" style="149" customWidth="1"/>
    <col min="5381" max="5381" width="9" style="149" hidden="1" customWidth="1"/>
    <col min="5382" max="5629" width="9" style="149"/>
    <col min="5630" max="5630" width="17.25" style="149" customWidth="1"/>
    <col min="5631" max="5631" width="23.75" style="149" customWidth="1"/>
    <col min="5632" max="5633" width="11.25" style="149" customWidth="1"/>
    <col min="5634" max="5634" width="12.5" style="149" customWidth="1"/>
    <col min="5635" max="5635" width="11.75" style="149" customWidth="1"/>
    <col min="5636" max="5636" width="12.75" style="149" customWidth="1"/>
    <col min="5637" max="5637" width="9" style="149" hidden="1" customWidth="1"/>
    <col min="5638" max="5885" width="9" style="149"/>
    <col min="5886" max="5886" width="17.25" style="149" customWidth="1"/>
    <col min="5887" max="5887" width="23.75" style="149" customWidth="1"/>
    <col min="5888" max="5889" width="11.25" style="149" customWidth="1"/>
    <col min="5890" max="5890" width="12.5" style="149" customWidth="1"/>
    <col min="5891" max="5891" width="11.75" style="149" customWidth="1"/>
    <col min="5892" max="5892" width="12.75" style="149" customWidth="1"/>
    <col min="5893" max="5893" width="9" style="149" hidden="1" customWidth="1"/>
    <col min="5894" max="6141" width="9" style="149"/>
    <col min="6142" max="6142" width="17.25" style="149" customWidth="1"/>
    <col min="6143" max="6143" width="23.75" style="149" customWidth="1"/>
    <col min="6144" max="6145" width="11.25" style="149" customWidth="1"/>
    <col min="6146" max="6146" width="12.5" style="149" customWidth="1"/>
    <col min="6147" max="6147" width="11.75" style="149" customWidth="1"/>
    <col min="6148" max="6148" width="12.75" style="149" customWidth="1"/>
    <col min="6149" max="6149" width="9" style="149" hidden="1" customWidth="1"/>
    <col min="6150" max="6397" width="9" style="149"/>
    <col min="6398" max="6398" width="17.25" style="149" customWidth="1"/>
    <col min="6399" max="6399" width="23.75" style="149" customWidth="1"/>
    <col min="6400" max="6401" width="11.25" style="149" customWidth="1"/>
    <col min="6402" max="6402" width="12.5" style="149" customWidth="1"/>
    <col min="6403" max="6403" width="11.75" style="149" customWidth="1"/>
    <col min="6404" max="6404" width="12.75" style="149" customWidth="1"/>
    <col min="6405" max="6405" width="9" style="149" hidden="1" customWidth="1"/>
    <col min="6406" max="6653" width="9" style="149"/>
    <col min="6654" max="6654" width="17.25" style="149" customWidth="1"/>
    <col min="6655" max="6655" width="23.75" style="149" customWidth="1"/>
    <col min="6656" max="6657" width="11.25" style="149" customWidth="1"/>
    <col min="6658" max="6658" width="12.5" style="149" customWidth="1"/>
    <col min="6659" max="6659" width="11.75" style="149" customWidth="1"/>
    <col min="6660" max="6660" width="12.75" style="149" customWidth="1"/>
    <col min="6661" max="6661" width="9" style="149" hidden="1" customWidth="1"/>
    <col min="6662" max="6909" width="9" style="149"/>
    <col min="6910" max="6910" width="17.25" style="149" customWidth="1"/>
    <col min="6911" max="6911" width="23.75" style="149" customWidth="1"/>
    <col min="6912" max="6913" width="11.25" style="149" customWidth="1"/>
    <col min="6914" max="6914" width="12.5" style="149" customWidth="1"/>
    <col min="6915" max="6915" width="11.75" style="149" customWidth="1"/>
    <col min="6916" max="6916" width="12.75" style="149" customWidth="1"/>
    <col min="6917" max="6917" width="9" style="149" hidden="1" customWidth="1"/>
    <col min="6918" max="7165" width="9" style="149"/>
    <col min="7166" max="7166" width="17.25" style="149" customWidth="1"/>
    <col min="7167" max="7167" width="23.75" style="149" customWidth="1"/>
    <col min="7168" max="7169" width="11.25" style="149" customWidth="1"/>
    <col min="7170" max="7170" width="12.5" style="149" customWidth="1"/>
    <col min="7171" max="7171" width="11.75" style="149" customWidth="1"/>
    <col min="7172" max="7172" width="12.75" style="149" customWidth="1"/>
    <col min="7173" max="7173" width="9" style="149" hidden="1" customWidth="1"/>
    <col min="7174" max="7421" width="9" style="149"/>
    <col min="7422" max="7422" width="17.25" style="149" customWidth="1"/>
    <col min="7423" max="7423" width="23.75" style="149" customWidth="1"/>
    <col min="7424" max="7425" width="11.25" style="149" customWidth="1"/>
    <col min="7426" max="7426" width="12.5" style="149" customWidth="1"/>
    <col min="7427" max="7427" width="11.75" style="149" customWidth="1"/>
    <col min="7428" max="7428" width="12.75" style="149" customWidth="1"/>
    <col min="7429" max="7429" width="9" style="149" hidden="1" customWidth="1"/>
    <col min="7430" max="7677" width="9" style="149"/>
    <col min="7678" max="7678" width="17.25" style="149" customWidth="1"/>
    <col min="7679" max="7679" width="23.75" style="149" customWidth="1"/>
    <col min="7680" max="7681" width="11.25" style="149" customWidth="1"/>
    <col min="7682" max="7682" width="12.5" style="149" customWidth="1"/>
    <col min="7683" max="7683" width="11.75" style="149" customWidth="1"/>
    <col min="7684" max="7684" width="12.75" style="149" customWidth="1"/>
    <col min="7685" max="7685" width="9" style="149" hidden="1" customWidth="1"/>
    <col min="7686" max="7933" width="9" style="149"/>
    <col min="7934" max="7934" width="17.25" style="149" customWidth="1"/>
    <col min="7935" max="7935" width="23.75" style="149" customWidth="1"/>
    <col min="7936" max="7937" width="11.25" style="149" customWidth="1"/>
    <col min="7938" max="7938" width="12.5" style="149" customWidth="1"/>
    <col min="7939" max="7939" width="11.75" style="149" customWidth="1"/>
    <col min="7940" max="7940" width="12.75" style="149" customWidth="1"/>
    <col min="7941" max="7941" width="9" style="149" hidden="1" customWidth="1"/>
    <col min="7942" max="8189" width="9" style="149"/>
    <col min="8190" max="8190" width="17.25" style="149" customWidth="1"/>
    <col min="8191" max="8191" width="23.75" style="149" customWidth="1"/>
    <col min="8192" max="8193" width="11.25" style="149" customWidth="1"/>
    <col min="8194" max="8194" width="12.5" style="149" customWidth="1"/>
    <col min="8195" max="8195" width="11.75" style="149" customWidth="1"/>
    <col min="8196" max="8196" width="12.75" style="149" customWidth="1"/>
    <col min="8197" max="8197" width="9" style="149" hidden="1" customWidth="1"/>
    <col min="8198" max="8445" width="9" style="149"/>
    <col min="8446" max="8446" width="17.25" style="149" customWidth="1"/>
    <col min="8447" max="8447" width="23.75" style="149" customWidth="1"/>
    <col min="8448" max="8449" width="11.25" style="149" customWidth="1"/>
    <col min="8450" max="8450" width="12.5" style="149" customWidth="1"/>
    <col min="8451" max="8451" width="11.75" style="149" customWidth="1"/>
    <col min="8452" max="8452" width="12.75" style="149" customWidth="1"/>
    <col min="8453" max="8453" width="9" style="149" hidden="1" customWidth="1"/>
    <col min="8454" max="8701" width="9" style="149"/>
    <col min="8702" max="8702" width="17.25" style="149" customWidth="1"/>
    <col min="8703" max="8703" width="23.75" style="149" customWidth="1"/>
    <col min="8704" max="8705" width="11.25" style="149" customWidth="1"/>
    <col min="8706" max="8706" width="12.5" style="149" customWidth="1"/>
    <col min="8707" max="8707" width="11.75" style="149" customWidth="1"/>
    <col min="8708" max="8708" width="12.75" style="149" customWidth="1"/>
    <col min="8709" max="8709" width="9" style="149" hidden="1" customWidth="1"/>
    <col min="8710" max="8957" width="9" style="149"/>
    <col min="8958" max="8958" width="17.25" style="149" customWidth="1"/>
    <col min="8959" max="8959" width="23.75" style="149" customWidth="1"/>
    <col min="8960" max="8961" width="11.25" style="149" customWidth="1"/>
    <col min="8962" max="8962" width="12.5" style="149" customWidth="1"/>
    <col min="8963" max="8963" width="11.75" style="149" customWidth="1"/>
    <col min="8964" max="8964" width="12.75" style="149" customWidth="1"/>
    <col min="8965" max="8965" width="9" style="149" hidden="1" customWidth="1"/>
    <col min="8966" max="9213" width="9" style="149"/>
    <col min="9214" max="9214" width="17.25" style="149" customWidth="1"/>
    <col min="9215" max="9215" width="23.75" style="149" customWidth="1"/>
    <col min="9216" max="9217" width="11.25" style="149" customWidth="1"/>
    <col min="9218" max="9218" width="12.5" style="149" customWidth="1"/>
    <col min="9219" max="9219" width="11.75" style="149" customWidth="1"/>
    <col min="9220" max="9220" width="12.75" style="149" customWidth="1"/>
    <col min="9221" max="9221" width="9" style="149" hidden="1" customWidth="1"/>
    <col min="9222" max="9469" width="9" style="149"/>
    <col min="9470" max="9470" width="17.25" style="149" customWidth="1"/>
    <col min="9471" max="9471" width="23.75" style="149" customWidth="1"/>
    <col min="9472" max="9473" width="11.25" style="149" customWidth="1"/>
    <col min="9474" max="9474" width="12.5" style="149" customWidth="1"/>
    <col min="9475" max="9475" width="11.75" style="149" customWidth="1"/>
    <col min="9476" max="9476" width="12.75" style="149" customWidth="1"/>
    <col min="9477" max="9477" width="9" style="149" hidden="1" customWidth="1"/>
    <col min="9478" max="9725" width="9" style="149"/>
    <col min="9726" max="9726" width="17.25" style="149" customWidth="1"/>
    <col min="9727" max="9727" width="23.75" style="149" customWidth="1"/>
    <col min="9728" max="9729" width="11.25" style="149" customWidth="1"/>
    <col min="9730" max="9730" width="12.5" style="149" customWidth="1"/>
    <col min="9731" max="9731" width="11.75" style="149" customWidth="1"/>
    <col min="9732" max="9732" width="12.75" style="149" customWidth="1"/>
    <col min="9733" max="9733" width="9" style="149" hidden="1" customWidth="1"/>
    <col min="9734" max="9981" width="9" style="149"/>
    <col min="9982" max="9982" width="17.25" style="149" customWidth="1"/>
    <col min="9983" max="9983" width="23.75" style="149" customWidth="1"/>
    <col min="9984" max="9985" width="11.25" style="149" customWidth="1"/>
    <col min="9986" max="9986" width="12.5" style="149" customWidth="1"/>
    <col min="9987" max="9987" width="11.75" style="149" customWidth="1"/>
    <col min="9988" max="9988" width="12.75" style="149" customWidth="1"/>
    <col min="9989" max="9989" width="9" style="149" hidden="1" customWidth="1"/>
    <col min="9990" max="10237" width="9" style="149"/>
    <col min="10238" max="10238" width="17.25" style="149" customWidth="1"/>
    <col min="10239" max="10239" width="23.75" style="149" customWidth="1"/>
    <col min="10240" max="10241" width="11.25" style="149" customWidth="1"/>
    <col min="10242" max="10242" width="12.5" style="149" customWidth="1"/>
    <col min="10243" max="10243" width="11.75" style="149" customWidth="1"/>
    <col min="10244" max="10244" width="12.75" style="149" customWidth="1"/>
    <col min="10245" max="10245" width="9" style="149" hidden="1" customWidth="1"/>
    <col min="10246" max="10493" width="9" style="149"/>
    <col min="10494" max="10494" width="17.25" style="149" customWidth="1"/>
    <col min="10495" max="10495" width="23.75" style="149" customWidth="1"/>
    <col min="10496" max="10497" width="11.25" style="149" customWidth="1"/>
    <col min="10498" max="10498" width="12.5" style="149" customWidth="1"/>
    <col min="10499" max="10499" width="11.75" style="149" customWidth="1"/>
    <col min="10500" max="10500" width="12.75" style="149" customWidth="1"/>
    <col min="10501" max="10501" width="9" style="149" hidden="1" customWidth="1"/>
    <col min="10502" max="10749" width="9" style="149"/>
    <col min="10750" max="10750" width="17.25" style="149" customWidth="1"/>
    <col min="10751" max="10751" width="23.75" style="149" customWidth="1"/>
    <col min="10752" max="10753" width="11.25" style="149" customWidth="1"/>
    <col min="10754" max="10754" width="12.5" style="149" customWidth="1"/>
    <col min="10755" max="10755" width="11.75" style="149" customWidth="1"/>
    <col min="10756" max="10756" width="12.75" style="149" customWidth="1"/>
    <col min="10757" max="10757" width="9" style="149" hidden="1" customWidth="1"/>
    <col min="10758" max="11005" width="9" style="149"/>
    <col min="11006" max="11006" width="17.25" style="149" customWidth="1"/>
    <col min="11007" max="11007" width="23.75" style="149" customWidth="1"/>
    <col min="11008" max="11009" width="11.25" style="149" customWidth="1"/>
    <col min="11010" max="11010" width="12.5" style="149" customWidth="1"/>
    <col min="11011" max="11011" width="11.75" style="149" customWidth="1"/>
    <col min="11012" max="11012" width="12.75" style="149" customWidth="1"/>
    <col min="11013" max="11013" width="9" style="149" hidden="1" customWidth="1"/>
    <col min="11014" max="11261" width="9" style="149"/>
    <col min="11262" max="11262" width="17.25" style="149" customWidth="1"/>
    <col min="11263" max="11263" width="23.75" style="149" customWidth="1"/>
    <col min="11264" max="11265" width="11.25" style="149" customWidth="1"/>
    <col min="11266" max="11266" width="12.5" style="149" customWidth="1"/>
    <col min="11267" max="11267" width="11.75" style="149" customWidth="1"/>
    <col min="11268" max="11268" width="12.75" style="149" customWidth="1"/>
    <col min="11269" max="11269" width="9" style="149" hidden="1" customWidth="1"/>
    <col min="11270" max="11517" width="9" style="149"/>
    <col min="11518" max="11518" width="17.25" style="149" customWidth="1"/>
    <col min="11519" max="11519" width="23.75" style="149" customWidth="1"/>
    <col min="11520" max="11521" width="11.25" style="149" customWidth="1"/>
    <col min="11522" max="11522" width="12.5" style="149" customWidth="1"/>
    <col min="11523" max="11523" width="11.75" style="149" customWidth="1"/>
    <col min="11524" max="11524" width="12.75" style="149" customWidth="1"/>
    <col min="11525" max="11525" width="9" style="149" hidden="1" customWidth="1"/>
    <col min="11526" max="11773" width="9" style="149"/>
    <col min="11774" max="11774" width="17.25" style="149" customWidth="1"/>
    <col min="11775" max="11775" width="23.75" style="149" customWidth="1"/>
    <col min="11776" max="11777" width="11.25" style="149" customWidth="1"/>
    <col min="11778" max="11778" width="12.5" style="149" customWidth="1"/>
    <col min="11779" max="11779" width="11.75" style="149" customWidth="1"/>
    <col min="11780" max="11780" width="12.75" style="149" customWidth="1"/>
    <col min="11781" max="11781" width="9" style="149" hidden="1" customWidth="1"/>
    <col min="11782" max="12029" width="9" style="149"/>
    <col min="12030" max="12030" width="17.25" style="149" customWidth="1"/>
    <col min="12031" max="12031" width="23.75" style="149" customWidth="1"/>
    <col min="12032" max="12033" width="11.25" style="149" customWidth="1"/>
    <col min="12034" max="12034" width="12.5" style="149" customWidth="1"/>
    <col min="12035" max="12035" width="11.75" style="149" customWidth="1"/>
    <col min="12036" max="12036" width="12.75" style="149" customWidth="1"/>
    <col min="12037" max="12037" width="9" style="149" hidden="1" customWidth="1"/>
    <col min="12038" max="12285" width="9" style="149"/>
    <col min="12286" max="12286" width="17.25" style="149" customWidth="1"/>
    <col min="12287" max="12287" width="23.75" style="149" customWidth="1"/>
    <col min="12288" max="12289" width="11.25" style="149" customWidth="1"/>
    <col min="12290" max="12290" width="12.5" style="149" customWidth="1"/>
    <col min="12291" max="12291" width="11.75" style="149" customWidth="1"/>
    <col min="12292" max="12292" width="12.75" style="149" customWidth="1"/>
    <col min="12293" max="12293" width="9" style="149" hidden="1" customWidth="1"/>
    <col min="12294" max="12541" width="9" style="149"/>
    <col min="12542" max="12542" width="17.25" style="149" customWidth="1"/>
    <col min="12543" max="12543" width="23.75" style="149" customWidth="1"/>
    <col min="12544" max="12545" width="11.25" style="149" customWidth="1"/>
    <col min="12546" max="12546" width="12.5" style="149" customWidth="1"/>
    <col min="12547" max="12547" width="11.75" style="149" customWidth="1"/>
    <col min="12548" max="12548" width="12.75" style="149" customWidth="1"/>
    <col min="12549" max="12549" width="9" style="149" hidden="1" customWidth="1"/>
    <col min="12550" max="12797" width="9" style="149"/>
    <col min="12798" max="12798" width="17.25" style="149" customWidth="1"/>
    <col min="12799" max="12799" width="23.75" style="149" customWidth="1"/>
    <col min="12800" max="12801" width="11.25" style="149" customWidth="1"/>
    <col min="12802" max="12802" width="12.5" style="149" customWidth="1"/>
    <col min="12803" max="12803" width="11.75" style="149" customWidth="1"/>
    <col min="12804" max="12804" width="12.75" style="149" customWidth="1"/>
    <col min="12805" max="12805" width="9" style="149" hidden="1" customWidth="1"/>
    <col min="12806" max="13053" width="9" style="149"/>
    <col min="13054" max="13054" width="17.25" style="149" customWidth="1"/>
    <col min="13055" max="13055" width="23.75" style="149" customWidth="1"/>
    <col min="13056" max="13057" width="11.25" style="149" customWidth="1"/>
    <col min="13058" max="13058" width="12.5" style="149" customWidth="1"/>
    <col min="13059" max="13059" width="11.75" style="149" customWidth="1"/>
    <col min="13060" max="13060" width="12.75" style="149" customWidth="1"/>
    <col min="13061" max="13061" width="9" style="149" hidden="1" customWidth="1"/>
    <col min="13062" max="13309" width="9" style="149"/>
    <col min="13310" max="13310" width="17.25" style="149" customWidth="1"/>
    <col min="13311" max="13311" width="23.75" style="149" customWidth="1"/>
    <col min="13312" max="13313" width="11.25" style="149" customWidth="1"/>
    <col min="13314" max="13314" width="12.5" style="149" customWidth="1"/>
    <col min="13315" max="13315" width="11.75" style="149" customWidth="1"/>
    <col min="13316" max="13316" width="12.75" style="149" customWidth="1"/>
    <col min="13317" max="13317" width="9" style="149" hidden="1" customWidth="1"/>
    <col min="13318" max="13565" width="9" style="149"/>
    <col min="13566" max="13566" width="17.25" style="149" customWidth="1"/>
    <col min="13567" max="13567" width="23.75" style="149" customWidth="1"/>
    <col min="13568" max="13569" width="11.25" style="149" customWidth="1"/>
    <col min="13570" max="13570" width="12.5" style="149" customWidth="1"/>
    <col min="13571" max="13571" width="11.75" style="149" customWidth="1"/>
    <col min="13572" max="13572" width="12.75" style="149" customWidth="1"/>
    <col min="13573" max="13573" width="9" style="149" hidden="1" customWidth="1"/>
    <col min="13574" max="13821" width="9" style="149"/>
    <col min="13822" max="13822" width="17.25" style="149" customWidth="1"/>
    <col min="13823" max="13823" width="23.75" style="149" customWidth="1"/>
    <col min="13824" max="13825" width="11.25" style="149" customWidth="1"/>
    <col min="13826" max="13826" width="12.5" style="149" customWidth="1"/>
    <col min="13827" max="13827" width="11.75" style="149" customWidth="1"/>
    <col min="13828" max="13828" width="12.75" style="149" customWidth="1"/>
    <col min="13829" max="13829" width="9" style="149" hidden="1" customWidth="1"/>
    <col min="13830" max="14077" width="9" style="149"/>
    <col min="14078" max="14078" width="17.25" style="149" customWidth="1"/>
    <col min="14079" max="14079" width="23.75" style="149" customWidth="1"/>
    <col min="14080" max="14081" width="11.25" style="149" customWidth="1"/>
    <col min="14082" max="14082" width="12.5" style="149" customWidth="1"/>
    <col min="14083" max="14083" width="11.75" style="149" customWidth="1"/>
    <col min="14084" max="14084" width="12.75" style="149" customWidth="1"/>
    <col min="14085" max="14085" width="9" style="149" hidden="1" customWidth="1"/>
    <col min="14086" max="14333" width="9" style="149"/>
    <col min="14334" max="14334" width="17.25" style="149" customWidth="1"/>
    <col min="14335" max="14335" width="23.75" style="149" customWidth="1"/>
    <col min="14336" max="14337" width="11.25" style="149" customWidth="1"/>
    <col min="14338" max="14338" width="12.5" style="149" customWidth="1"/>
    <col min="14339" max="14339" width="11.75" style="149" customWidth="1"/>
    <col min="14340" max="14340" width="12.75" style="149" customWidth="1"/>
    <col min="14341" max="14341" width="9" style="149" hidden="1" customWidth="1"/>
    <col min="14342" max="14589" width="9" style="149"/>
    <col min="14590" max="14590" width="17.25" style="149" customWidth="1"/>
    <col min="14591" max="14591" width="23.75" style="149" customWidth="1"/>
    <col min="14592" max="14593" width="11.25" style="149" customWidth="1"/>
    <col min="14594" max="14594" width="12.5" style="149" customWidth="1"/>
    <col min="14595" max="14595" width="11.75" style="149" customWidth="1"/>
    <col min="14596" max="14596" width="12.75" style="149" customWidth="1"/>
    <col min="14597" max="14597" width="9" style="149" hidden="1" customWidth="1"/>
    <col min="14598" max="14845" width="9" style="149"/>
    <col min="14846" max="14846" width="17.25" style="149" customWidth="1"/>
    <col min="14847" max="14847" width="23.75" style="149" customWidth="1"/>
    <col min="14848" max="14849" width="11.25" style="149" customWidth="1"/>
    <col min="14850" max="14850" width="12.5" style="149" customWidth="1"/>
    <col min="14851" max="14851" width="11.75" style="149" customWidth="1"/>
    <col min="14852" max="14852" width="12.75" style="149" customWidth="1"/>
    <col min="14853" max="14853" width="9" style="149" hidden="1" customWidth="1"/>
    <col min="14854" max="15101" width="9" style="149"/>
    <col min="15102" max="15102" width="17.25" style="149" customWidth="1"/>
    <col min="15103" max="15103" width="23.75" style="149" customWidth="1"/>
    <col min="15104" max="15105" width="11.25" style="149" customWidth="1"/>
    <col min="15106" max="15106" width="12.5" style="149" customWidth="1"/>
    <col min="15107" max="15107" width="11.75" style="149" customWidth="1"/>
    <col min="15108" max="15108" width="12.75" style="149" customWidth="1"/>
    <col min="15109" max="15109" width="9" style="149" hidden="1" customWidth="1"/>
    <col min="15110" max="15357" width="9" style="149"/>
    <col min="15358" max="15358" width="17.25" style="149" customWidth="1"/>
    <col min="15359" max="15359" width="23.75" style="149" customWidth="1"/>
    <col min="15360" max="15361" width="11.25" style="149" customWidth="1"/>
    <col min="15362" max="15362" width="12.5" style="149" customWidth="1"/>
    <col min="15363" max="15363" width="11.75" style="149" customWidth="1"/>
    <col min="15364" max="15364" width="12.75" style="149" customWidth="1"/>
    <col min="15365" max="15365" width="9" style="149" hidden="1" customWidth="1"/>
    <col min="15366" max="15613" width="9" style="149"/>
    <col min="15614" max="15614" width="17.25" style="149" customWidth="1"/>
    <col min="15615" max="15615" width="23.75" style="149" customWidth="1"/>
    <col min="15616" max="15617" width="11.25" style="149" customWidth="1"/>
    <col min="15618" max="15618" width="12.5" style="149" customWidth="1"/>
    <col min="15619" max="15619" width="11.75" style="149" customWidth="1"/>
    <col min="15620" max="15620" width="12.75" style="149" customWidth="1"/>
    <col min="15621" max="15621" width="9" style="149" hidden="1" customWidth="1"/>
    <col min="15622" max="15869" width="9" style="149"/>
    <col min="15870" max="15870" width="17.25" style="149" customWidth="1"/>
    <col min="15871" max="15871" width="23.75" style="149" customWidth="1"/>
    <col min="15872" max="15873" width="11.25" style="149" customWidth="1"/>
    <col min="15874" max="15874" width="12.5" style="149" customWidth="1"/>
    <col min="15875" max="15875" width="11.75" style="149" customWidth="1"/>
    <col min="15876" max="15876" width="12.75" style="149" customWidth="1"/>
    <col min="15877" max="15877" width="9" style="149" hidden="1" customWidth="1"/>
    <col min="15878" max="16125" width="9" style="149"/>
    <col min="16126" max="16126" width="17.25" style="149" customWidth="1"/>
    <col min="16127" max="16127" width="23.75" style="149" customWidth="1"/>
    <col min="16128" max="16129" width="11.25" style="149" customWidth="1"/>
    <col min="16130" max="16130" width="12.5" style="149" customWidth="1"/>
    <col min="16131" max="16131" width="11.75" style="149" customWidth="1"/>
    <col min="16132" max="16132" width="12.75" style="149" customWidth="1"/>
    <col min="16133" max="16133" width="9" style="149" hidden="1" customWidth="1"/>
    <col min="16134" max="16384" width="9" style="149"/>
  </cols>
  <sheetData>
    <row r="1" spans="1:8" ht="20.100000000000001" customHeight="1" x14ac:dyDescent="0.15">
      <c r="A1" s="152" t="s">
        <v>153</v>
      </c>
    </row>
    <row r="2" spans="1:8" ht="20.100000000000001" customHeight="1" x14ac:dyDescent="0.15">
      <c r="A2" s="248" t="s">
        <v>154</v>
      </c>
      <c r="B2" s="248"/>
      <c r="C2" s="248"/>
      <c r="D2" s="248"/>
      <c r="E2" s="248"/>
      <c r="F2" s="248"/>
      <c r="G2" s="248"/>
    </row>
    <row r="4" spans="1:8" ht="20.100000000000001" customHeight="1" x14ac:dyDescent="0.15">
      <c r="A4" s="57" t="s">
        <v>2</v>
      </c>
      <c r="B4" s="57"/>
    </row>
    <row r="5" spans="1:8" ht="20.100000000000001" customHeight="1" x14ac:dyDescent="0.15">
      <c r="A5" s="17" t="s">
        <v>3</v>
      </c>
      <c r="B5" s="130"/>
    </row>
    <row r="6" spans="1:8" ht="20.100000000000001" customHeight="1" x14ac:dyDescent="0.15">
      <c r="A6" s="247" t="s">
        <v>52</v>
      </c>
      <c r="B6" s="247"/>
      <c r="C6" s="247"/>
      <c r="D6" s="250" t="s">
        <v>53</v>
      </c>
      <c r="E6" s="250" t="s">
        <v>54</v>
      </c>
      <c r="F6" s="250" t="s">
        <v>55</v>
      </c>
      <c r="G6" s="250" t="s">
        <v>155</v>
      </c>
      <c r="H6" s="245" t="s">
        <v>156</v>
      </c>
    </row>
    <row r="7" spans="1:8" ht="20.100000000000001" customHeight="1" x14ac:dyDescent="0.15">
      <c r="A7" s="247"/>
      <c r="B7" s="247"/>
      <c r="C7" s="247"/>
      <c r="D7" s="250"/>
      <c r="E7" s="250"/>
      <c r="F7" s="250"/>
      <c r="G7" s="250"/>
      <c r="H7" s="246"/>
    </row>
    <row r="8" spans="1:8" ht="25.35" customHeight="1" x14ac:dyDescent="0.15">
      <c r="A8" s="247" t="s">
        <v>57</v>
      </c>
      <c r="B8" s="153" t="s">
        <v>58</v>
      </c>
      <c r="C8" s="154" t="s">
        <v>59</v>
      </c>
      <c r="D8" s="155">
        <v>0.01</v>
      </c>
      <c r="E8" s="156">
        <v>11.98</v>
      </c>
      <c r="F8" s="155">
        <v>11.11</v>
      </c>
      <c r="G8" s="155">
        <f>D8+E8-F8</f>
        <v>0.88</v>
      </c>
      <c r="H8" s="151">
        <v>10.157</v>
      </c>
    </row>
    <row r="9" spans="1:8" ht="25.35" customHeight="1" x14ac:dyDescent="0.15">
      <c r="A9" s="247"/>
      <c r="B9" s="153" t="s">
        <v>62</v>
      </c>
      <c r="C9" s="154" t="s">
        <v>63</v>
      </c>
      <c r="D9" s="155">
        <v>0.21</v>
      </c>
      <c r="E9" s="155">
        <v>17.41</v>
      </c>
      <c r="F9" s="155">
        <v>17.41</v>
      </c>
      <c r="G9" s="155">
        <f>D9+E9-F9</f>
        <v>0.21</v>
      </c>
    </row>
    <row r="10" spans="1:8" ht="25.35" customHeight="1" x14ac:dyDescent="0.15">
      <c r="A10" s="247"/>
      <c r="B10" s="153" t="s">
        <v>66</v>
      </c>
      <c r="C10" s="154" t="s">
        <v>67</v>
      </c>
      <c r="D10" s="155">
        <v>0.08</v>
      </c>
      <c r="E10" s="155">
        <v>7.0000000000000007E-2</v>
      </c>
      <c r="F10" s="155">
        <v>0</v>
      </c>
      <c r="G10" s="155">
        <f>D10+E10-F10</f>
        <v>0.15</v>
      </c>
    </row>
    <row r="11" spans="1:8" ht="25.35" customHeight="1" x14ac:dyDescent="0.15">
      <c r="A11" s="247"/>
      <c r="B11" s="153" t="s">
        <v>157</v>
      </c>
      <c r="C11" s="154" t="s">
        <v>158</v>
      </c>
      <c r="D11" s="155">
        <v>0</v>
      </c>
      <c r="E11" s="155">
        <v>0</v>
      </c>
      <c r="F11" s="155">
        <v>0</v>
      </c>
      <c r="G11" s="155">
        <f>D11+E11-F11</f>
        <v>0</v>
      </c>
      <c r="H11" s="151">
        <v>2.1110000000000002</v>
      </c>
    </row>
    <row r="12" spans="1:8" ht="25.35" customHeight="1" x14ac:dyDescent="0.15">
      <c r="A12" s="247"/>
      <c r="B12" s="153" t="s">
        <v>159</v>
      </c>
      <c r="C12" s="154"/>
      <c r="D12" s="155">
        <v>0</v>
      </c>
      <c r="E12" s="155"/>
      <c r="F12" s="155"/>
      <c r="G12" s="155">
        <f>D12+E12-F12</f>
        <v>0</v>
      </c>
    </row>
    <row r="13" spans="1:8" ht="25.35" customHeight="1" x14ac:dyDescent="0.15">
      <c r="A13" s="249" t="s">
        <v>75</v>
      </c>
      <c r="B13" s="249"/>
      <c r="C13" s="249"/>
      <c r="D13" s="157">
        <v>0.3</v>
      </c>
      <c r="E13" s="157">
        <f>SUM(E8:E12)</f>
        <v>29.46</v>
      </c>
      <c r="F13" s="157">
        <f>F8+F9+F10+F11+F12</f>
        <v>28.52</v>
      </c>
      <c r="G13" s="157">
        <f>G8+G9+G10+G11+G12</f>
        <v>1.24</v>
      </c>
    </row>
    <row r="14" spans="1:8" ht="25.35" customHeight="1" x14ac:dyDescent="0.15">
      <c r="A14" s="252" t="s">
        <v>76</v>
      </c>
      <c r="B14" s="153" t="s">
        <v>77</v>
      </c>
      <c r="C14" s="154" t="s">
        <v>78</v>
      </c>
      <c r="D14" s="158">
        <v>0</v>
      </c>
      <c r="E14" s="158">
        <v>0</v>
      </c>
      <c r="F14" s="158">
        <v>0</v>
      </c>
      <c r="G14" s="158">
        <f t="shared" ref="G14:G18" si="0">D14+E14-F14</f>
        <v>0</v>
      </c>
      <c r="H14" s="151">
        <v>80.540000000000006</v>
      </c>
    </row>
    <row r="15" spans="1:8" ht="25.35" customHeight="1" x14ac:dyDescent="0.15">
      <c r="A15" s="253"/>
      <c r="B15" s="153" t="s">
        <v>79</v>
      </c>
      <c r="C15" s="154" t="s">
        <v>80</v>
      </c>
      <c r="D15" s="158">
        <v>0</v>
      </c>
      <c r="E15" s="158">
        <v>0</v>
      </c>
      <c r="F15" s="158">
        <v>0</v>
      </c>
      <c r="G15" s="158">
        <f t="shared" si="0"/>
        <v>0</v>
      </c>
      <c r="H15" s="151">
        <v>79.89</v>
      </c>
    </row>
    <row r="16" spans="1:8" ht="25.35" customHeight="1" x14ac:dyDescent="0.15">
      <c r="A16" s="253"/>
      <c r="B16" s="153" t="s">
        <v>81</v>
      </c>
      <c r="C16" s="154" t="s">
        <v>82</v>
      </c>
      <c r="D16" s="158">
        <v>0</v>
      </c>
      <c r="E16" s="158">
        <v>0</v>
      </c>
      <c r="F16" s="158">
        <v>0</v>
      </c>
      <c r="G16" s="158">
        <f t="shared" si="0"/>
        <v>0</v>
      </c>
      <c r="H16" s="151">
        <v>197.1</v>
      </c>
    </row>
    <row r="17" spans="1:8" ht="25.35" customHeight="1" x14ac:dyDescent="0.15">
      <c r="A17" s="253"/>
      <c r="B17" s="153" t="s">
        <v>83</v>
      </c>
      <c r="C17" s="154" t="s">
        <v>160</v>
      </c>
      <c r="D17" s="158">
        <v>2.58</v>
      </c>
      <c r="E17" s="158">
        <v>20.3</v>
      </c>
      <c r="F17" s="158">
        <v>11.05</v>
      </c>
      <c r="G17" s="158">
        <f t="shared" si="0"/>
        <v>11.83</v>
      </c>
      <c r="H17" s="151">
        <v>57.09</v>
      </c>
    </row>
    <row r="18" spans="1:8" ht="25.35" customHeight="1" x14ac:dyDescent="0.15">
      <c r="A18" s="254"/>
      <c r="B18" s="153" t="s">
        <v>161</v>
      </c>
      <c r="C18" s="154" t="s">
        <v>162</v>
      </c>
      <c r="D18" s="158">
        <v>0</v>
      </c>
      <c r="E18" s="158">
        <v>0</v>
      </c>
      <c r="F18" s="158">
        <v>0</v>
      </c>
      <c r="G18" s="158">
        <f t="shared" si="0"/>
        <v>0</v>
      </c>
    </row>
    <row r="19" spans="1:8" ht="25.35" customHeight="1" x14ac:dyDescent="0.15">
      <c r="A19" s="249" t="s">
        <v>86</v>
      </c>
      <c r="B19" s="249"/>
      <c r="C19" s="249"/>
      <c r="D19" s="159">
        <v>2.58</v>
      </c>
      <c r="E19" s="159">
        <f t="shared" ref="E19:F19" si="1">SUM(E14:E18)</f>
        <v>20.3</v>
      </c>
      <c r="F19" s="159">
        <f t="shared" si="1"/>
        <v>11.05</v>
      </c>
      <c r="G19" s="160">
        <f t="shared" ref="G19:G27" si="2">D19+E19-F19</f>
        <v>11.83</v>
      </c>
    </row>
    <row r="20" spans="1:8" ht="25.35" customHeight="1" x14ac:dyDescent="0.15">
      <c r="A20" s="255" t="s">
        <v>126</v>
      </c>
      <c r="B20" s="153" t="s">
        <v>127</v>
      </c>
      <c r="C20" s="153" t="s">
        <v>128</v>
      </c>
      <c r="D20" s="155">
        <v>0.03</v>
      </c>
      <c r="E20" s="155">
        <v>0.14000000000000001</v>
      </c>
      <c r="F20" s="155">
        <v>0</v>
      </c>
      <c r="G20" s="155">
        <f t="shared" si="2"/>
        <v>0.17</v>
      </c>
    </row>
    <row r="21" spans="1:8" ht="25.35" customHeight="1" x14ac:dyDescent="0.15">
      <c r="A21" s="255"/>
      <c r="B21" s="153" t="s">
        <v>163</v>
      </c>
      <c r="C21" s="153" t="s">
        <v>164</v>
      </c>
      <c r="D21" s="155">
        <v>0.15</v>
      </c>
      <c r="E21" s="155">
        <v>0</v>
      </c>
      <c r="F21" s="155">
        <v>0</v>
      </c>
      <c r="G21" s="155">
        <f t="shared" si="2"/>
        <v>0.15</v>
      </c>
    </row>
    <row r="22" spans="1:8" ht="25.35" customHeight="1" x14ac:dyDescent="0.15">
      <c r="A22" s="255"/>
      <c r="B22" s="153" t="s">
        <v>165</v>
      </c>
      <c r="C22" s="154" t="s">
        <v>166</v>
      </c>
      <c r="D22" s="161">
        <v>1.64</v>
      </c>
      <c r="E22" s="161">
        <f>E23+E25+E26</f>
        <v>0</v>
      </c>
      <c r="F22" s="161">
        <v>0</v>
      </c>
      <c r="G22" s="161">
        <f t="shared" si="2"/>
        <v>1.64</v>
      </c>
    </row>
    <row r="23" spans="1:8" ht="25.35" customHeight="1" x14ac:dyDescent="0.15">
      <c r="A23" s="255"/>
      <c r="B23" s="154" t="s">
        <v>167</v>
      </c>
      <c r="C23" s="162"/>
      <c r="D23" s="155">
        <v>0.01</v>
      </c>
      <c r="E23" s="155">
        <v>0</v>
      </c>
      <c r="F23" s="155">
        <v>0</v>
      </c>
      <c r="G23" s="155">
        <f t="shared" si="2"/>
        <v>0.01</v>
      </c>
      <c r="H23" s="151">
        <v>3.9369999999999998</v>
      </c>
    </row>
    <row r="24" spans="1:8" ht="25.35" customHeight="1" x14ac:dyDescent="0.15">
      <c r="A24" s="255"/>
      <c r="B24" s="154" t="s">
        <v>168</v>
      </c>
      <c r="C24" s="162"/>
      <c r="D24" s="155"/>
      <c r="E24" s="155"/>
      <c r="F24" s="155"/>
      <c r="G24" s="155"/>
    </row>
    <row r="25" spans="1:8" s="147" customFormat="1" ht="25.35" customHeight="1" x14ac:dyDescent="0.15">
      <c r="A25" s="255"/>
      <c r="B25" s="163" t="s">
        <v>169</v>
      </c>
      <c r="C25" s="163"/>
      <c r="D25" s="155">
        <v>0</v>
      </c>
      <c r="E25" s="155">
        <v>0</v>
      </c>
      <c r="F25" s="155">
        <v>0</v>
      </c>
      <c r="G25" s="155">
        <f t="shared" si="2"/>
        <v>0</v>
      </c>
      <c r="H25" s="164"/>
    </row>
    <row r="26" spans="1:8" s="148" customFormat="1" ht="25.35" customHeight="1" x14ac:dyDescent="0.15">
      <c r="A26" s="255"/>
      <c r="B26" s="154" t="s">
        <v>170</v>
      </c>
      <c r="C26" s="154"/>
      <c r="D26" s="155">
        <v>0</v>
      </c>
      <c r="E26" s="165">
        <v>0</v>
      </c>
      <c r="F26" s="155">
        <v>0</v>
      </c>
      <c r="G26" s="155">
        <f t="shared" si="2"/>
        <v>0</v>
      </c>
      <c r="H26" s="151">
        <v>24.727</v>
      </c>
    </row>
    <row r="27" spans="1:8" s="148" customFormat="1" ht="25.35" customHeight="1" x14ac:dyDescent="0.15">
      <c r="A27" s="255"/>
      <c r="B27" s="154" t="s">
        <v>126</v>
      </c>
      <c r="C27" s="154"/>
      <c r="D27" s="155">
        <v>1.1000000000000001</v>
      </c>
      <c r="E27" s="155">
        <v>1.18</v>
      </c>
      <c r="F27" s="155">
        <v>0.28999999999999998</v>
      </c>
      <c r="G27" s="155">
        <f t="shared" si="2"/>
        <v>1.99</v>
      </c>
      <c r="H27" s="151">
        <v>5.56</v>
      </c>
    </row>
    <row r="28" spans="1:8" ht="25.35" customHeight="1" x14ac:dyDescent="0.15">
      <c r="A28" s="251" t="s">
        <v>151</v>
      </c>
      <c r="B28" s="251"/>
      <c r="C28" s="251"/>
      <c r="D28" s="157">
        <v>1.9</v>
      </c>
      <c r="E28" s="157">
        <f>E20+E21+E27</f>
        <v>1.32</v>
      </c>
      <c r="F28" s="157">
        <f>F20+F21+F27</f>
        <v>0.28999999999999998</v>
      </c>
      <c r="G28" s="157">
        <f>G20+G21+G27</f>
        <v>2.31</v>
      </c>
    </row>
    <row r="29" spans="1:8" ht="25.35" customHeight="1" x14ac:dyDescent="0.15">
      <c r="A29" s="251" t="s">
        <v>152</v>
      </c>
      <c r="B29" s="251"/>
      <c r="C29" s="251"/>
      <c r="D29" s="157">
        <v>4.78</v>
      </c>
      <c r="E29" s="157">
        <f>E13+E19+E28</f>
        <v>51.08</v>
      </c>
      <c r="F29" s="157">
        <f>F13+F19+F28</f>
        <v>39.86</v>
      </c>
      <c r="G29" s="157">
        <f>G13+G19+G28</f>
        <v>15.38</v>
      </c>
    </row>
    <row r="30" spans="1:8" ht="20.100000000000001" customHeight="1" x14ac:dyDescent="0.15">
      <c r="A30" s="166"/>
      <c r="B30" s="167"/>
      <c r="C30" s="168"/>
      <c r="D30" s="169"/>
      <c r="E30" s="169"/>
      <c r="F30" s="169"/>
      <c r="G30" s="169"/>
    </row>
    <row r="31" spans="1:8" ht="18" customHeight="1" x14ac:dyDescent="0.15"/>
  </sheetData>
  <mergeCells count="14">
    <mergeCell ref="A28:C28"/>
    <mergeCell ref="A29:C29"/>
    <mergeCell ref="A8:A12"/>
    <mergeCell ref="A14:A18"/>
    <mergeCell ref="A20:A27"/>
    <mergeCell ref="H6:H7"/>
    <mergeCell ref="A6:C7"/>
    <mergeCell ref="A2:G2"/>
    <mergeCell ref="A13:C13"/>
    <mergeCell ref="A19:C19"/>
    <mergeCell ref="D6:D7"/>
    <mergeCell ref="E6:E7"/>
    <mergeCell ref="F6:F7"/>
    <mergeCell ref="G6:G7"/>
  </mergeCells>
  <phoneticPr fontId="42" type="noConversion"/>
  <printOptions horizontalCentered="1"/>
  <pageMargins left="0.59055118110236227" right="0.39370078740157483" top="0.59055118110236227" bottom="0.19685039370078741" header="0.51181102362204722" footer="0.51181102362204722"/>
  <pageSetup paperSize="9" scale="86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view="pageBreakPreview" zoomScaleNormal="100" zoomScaleSheetLayoutView="100" workbookViewId="0">
      <selection activeCell="G9" sqref="G9"/>
    </sheetView>
  </sheetViews>
  <sheetFormatPr defaultColWidth="9" defaultRowHeight="20.100000000000001" customHeight="1" x14ac:dyDescent="0.15"/>
  <cols>
    <col min="1" max="1" width="5.25" style="127" customWidth="1"/>
    <col min="2" max="2" width="33.25" style="127" customWidth="1"/>
    <col min="3" max="3" width="13.25" style="110" customWidth="1"/>
    <col min="4" max="4" width="13.25" style="128" customWidth="1"/>
    <col min="5" max="6" width="12.75" style="107" customWidth="1"/>
    <col min="7" max="7" width="13.75" style="110" customWidth="1"/>
    <col min="8" max="8" width="13.25" style="128" customWidth="1"/>
    <col min="9" max="9" width="12.75" style="107" customWidth="1"/>
    <col min="10" max="256" width="9" style="127"/>
    <col min="257" max="257" width="5.25" style="127" customWidth="1"/>
    <col min="258" max="258" width="33.25" style="127" customWidth="1"/>
    <col min="259" max="260" width="13.25" style="127" customWidth="1"/>
    <col min="261" max="262" width="12.75" style="127" customWidth="1"/>
    <col min="263" max="263" width="13.75" style="127" customWidth="1"/>
    <col min="264" max="264" width="13.25" style="127" customWidth="1"/>
    <col min="265" max="265" width="12.75" style="127" customWidth="1"/>
    <col min="266" max="512" width="9" style="127"/>
    <col min="513" max="513" width="5.25" style="127" customWidth="1"/>
    <col min="514" max="514" width="33.25" style="127" customWidth="1"/>
    <col min="515" max="516" width="13.25" style="127" customWidth="1"/>
    <col min="517" max="518" width="12.75" style="127" customWidth="1"/>
    <col min="519" max="519" width="13.75" style="127" customWidth="1"/>
    <col min="520" max="520" width="13.25" style="127" customWidth="1"/>
    <col min="521" max="521" width="12.75" style="127" customWidth="1"/>
    <col min="522" max="768" width="9" style="127"/>
    <col min="769" max="769" width="5.25" style="127" customWidth="1"/>
    <col min="770" max="770" width="33.25" style="127" customWidth="1"/>
    <col min="771" max="772" width="13.25" style="127" customWidth="1"/>
    <col min="773" max="774" width="12.75" style="127" customWidth="1"/>
    <col min="775" max="775" width="13.75" style="127" customWidth="1"/>
    <col min="776" max="776" width="13.25" style="127" customWidth="1"/>
    <col min="777" max="777" width="12.75" style="127" customWidth="1"/>
    <col min="778" max="1024" width="9" style="127"/>
    <col min="1025" max="1025" width="5.25" style="127" customWidth="1"/>
    <col min="1026" max="1026" width="33.25" style="127" customWidth="1"/>
    <col min="1027" max="1028" width="13.25" style="127" customWidth="1"/>
    <col min="1029" max="1030" width="12.75" style="127" customWidth="1"/>
    <col min="1031" max="1031" width="13.75" style="127" customWidth="1"/>
    <col min="1032" max="1032" width="13.25" style="127" customWidth="1"/>
    <col min="1033" max="1033" width="12.75" style="127" customWidth="1"/>
    <col min="1034" max="1280" width="9" style="127"/>
    <col min="1281" max="1281" width="5.25" style="127" customWidth="1"/>
    <col min="1282" max="1282" width="33.25" style="127" customWidth="1"/>
    <col min="1283" max="1284" width="13.25" style="127" customWidth="1"/>
    <col min="1285" max="1286" width="12.75" style="127" customWidth="1"/>
    <col min="1287" max="1287" width="13.75" style="127" customWidth="1"/>
    <col min="1288" max="1288" width="13.25" style="127" customWidth="1"/>
    <col min="1289" max="1289" width="12.75" style="127" customWidth="1"/>
    <col min="1290" max="1536" width="9" style="127"/>
    <col min="1537" max="1537" width="5.25" style="127" customWidth="1"/>
    <col min="1538" max="1538" width="33.25" style="127" customWidth="1"/>
    <col min="1539" max="1540" width="13.25" style="127" customWidth="1"/>
    <col min="1541" max="1542" width="12.75" style="127" customWidth="1"/>
    <col min="1543" max="1543" width="13.75" style="127" customWidth="1"/>
    <col min="1544" max="1544" width="13.25" style="127" customWidth="1"/>
    <col min="1545" max="1545" width="12.75" style="127" customWidth="1"/>
    <col min="1546" max="1792" width="9" style="127"/>
    <col min="1793" max="1793" width="5.25" style="127" customWidth="1"/>
    <col min="1794" max="1794" width="33.25" style="127" customWidth="1"/>
    <col min="1795" max="1796" width="13.25" style="127" customWidth="1"/>
    <col min="1797" max="1798" width="12.75" style="127" customWidth="1"/>
    <col min="1799" max="1799" width="13.75" style="127" customWidth="1"/>
    <col min="1800" max="1800" width="13.25" style="127" customWidth="1"/>
    <col min="1801" max="1801" width="12.75" style="127" customWidth="1"/>
    <col min="1802" max="2048" width="9" style="127"/>
    <col min="2049" max="2049" width="5.25" style="127" customWidth="1"/>
    <col min="2050" max="2050" width="33.25" style="127" customWidth="1"/>
    <col min="2051" max="2052" width="13.25" style="127" customWidth="1"/>
    <col min="2053" max="2054" width="12.75" style="127" customWidth="1"/>
    <col min="2055" max="2055" width="13.75" style="127" customWidth="1"/>
    <col min="2056" max="2056" width="13.25" style="127" customWidth="1"/>
    <col min="2057" max="2057" width="12.75" style="127" customWidth="1"/>
    <col min="2058" max="2304" width="9" style="127"/>
    <col min="2305" max="2305" width="5.25" style="127" customWidth="1"/>
    <col min="2306" max="2306" width="33.25" style="127" customWidth="1"/>
    <col min="2307" max="2308" width="13.25" style="127" customWidth="1"/>
    <col min="2309" max="2310" width="12.75" style="127" customWidth="1"/>
    <col min="2311" max="2311" width="13.75" style="127" customWidth="1"/>
    <col min="2312" max="2312" width="13.25" style="127" customWidth="1"/>
    <col min="2313" max="2313" width="12.75" style="127" customWidth="1"/>
    <col min="2314" max="2560" width="9" style="127"/>
    <col min="2561" max="2561" width="5.25" style="127" customWidth="1"/>
    <col min="2562" max="2562" width="33.25" style="127" customWidth="1"/>
    <col min="2563" max="2564" width="13.25" style="127" customWidth="1"/>
    <col min="2565" max="2566" width="12.75" style="127" customWidth="1"/>
    <col min="2567" max="2567" width="13.75" style="127" customWidth="1"/>
    <col min="2568" max="2568" width="13.25" style="127" customWidth="1"/>
    <col min="2569" max="2569" width="12.75" style="127" customWidth="1"/>
    <col min="2570" max="2816" width="9" style="127"/>
    <col min="2817" max="2817" width="5.25" style="127" customWidth="1"/>
    <col min="2818" max="2818" width="33.25" style="127" customWidth="1"/>
    <col min="2819" max="2820" width="13.25" style="127" customWidth="1"/>
    <col min="2821" max="2822" width="12.75" style="127" customWidth="1"/>
    <col min="2823" max="2823" width="13.75" style="127" customWidth="1"/>
    <col min="2824" max="2824" width="13.25" style="127" customWidth="1"/>
    <col min="2825" max="2825" width="12.75" style="127" customWidth="1"/>
    <col min="2826" max="3072" width="9" style="127"/>
    <col min="3073" max="3073" width="5.25" style="127" customWidth="1"/>
    <col min="3074" max="3074" width="33.25" style="127" customWidth="1"/>
    <col min="3075" max="3076" width="13.25" style="127" customWidth="1"/>
    <col min="3077" max="3078" width="12.75" style="127" customWidth="1"/>
    <col min="3079" max="3079" width="13.75" style="127" customWidth="1"/>
    <col min="3080" max="3080" width="13.25" style="127" customWidth="1"/>
    <col min="3081" max="3081" width="12.75" style="127" customWidth="1"/>
    <col min="3082" max="3328" width="9" style="127"/>
    <col min="3329" max="3329" width="5.25" style="127" customWidth="1"/>
    <col min="3330" max="3330" width="33.25" style="127" customWidth="1"/>
    <col min="3331" max="3332" width="13.25" style="127" customWidth="1"/>
    <col min="3333" max="3334" width="12.75" style="127" customWidth="1"/>
    <col min="3335" max="3335" width="13.75" style="127" customWidth="1"/>
    <col min="3336" max="3336" width="13.25" style="127" customWidth="1"/>
    <col min="3337" max="3337" width="12.75" style="127" customWidth="1"/>
    <col min="3338" max="3584" width="9" style="127"/>
    <col min="3585" max="3585" width="5.25" style="127" customWidth="1"/>
    <col min="3586" max="3586" width="33.25" style="127" customWidth="1"/>
    <col min="3587" max="3588" width="13.25" style="127" customWidth="1"/>
    <col min="3589" max="3590" width="12.75" style="127" customWidth="1"/>
    <col min="3591" max="3591" width="13.75" style="127" customWidth="1"/>
    <col min="3592" max="3592" width="13.25" style="127" customWidth="1"/>
    <col min="3593" max="3593" width="12.75" style="127" customWidth="1"/>
    <col min="3594" max="3840" width="9" style="127"/>
    <col min="3841" max="3841" width="5.25" style="127" customWidth="1"/>
    <col min="3842" max="3842" width="33.25" style="127" customWidth="1"/>
    <col min="3843" max="3844" width="13.25" style="127" customWidth="1"/>
    <col min="3845" max="3846" width="12.75" style="127" customWidth="1"/>
    <col min="3847" max="3847" width="13.75" style="127" customWidth="1"/>
    <col min="3848" max="3848" width="13.25" style="127" customWidth="1"/>
    <col min="3849" max="3849" width="12.75" style="127" customWidth="1"/>
    <col min="3850" max="4096" width="9" style="127"/>
    <col min="4097" max="4097" width="5.25" style="127" customWidth="1"/>
    <col min="4098" max="4098" width="33.25" style="127" customWidth="1"/>
    <col min="4099" max="4100" width="13.25" style="127" customWidth="1"/>
    <col min="4101" max="4102" width="12.75" style="127" customWidth="1"/>
    <col min="4103" max="4103" width="13.75" style="127" customWidth="1"/>
    <col min="4104" max="4104" width="13.25" style="127" customWidth="1"/>
    <col min="4105" max="4105" width="12.75" style="127" customWidth="1"/>
    <col min="4106" max="4352" width="9" style="127"/>
    <col min="4353" max="4353" width="5.25" style="127" customWidth="1"/>
    <col min="4354" max="4354" width="33.25" style="127" customWidth="1"/>
    <col min="4355" max="4356" width="13.25" style="127" customWidth="1"/>
    <col min="4357" max="4358" width="12.75" style="127" customWidth="1"/>
    <col min="4359" max="4359" width="13.75" style="127" customWidth="1"/>
    <col min="4360" max="4360" width="13.25" style="127" customWidth="1"/>
    <col min="4361" max="4361" width="12.75" style="127" customWidth="1"/>
    <col min="4362" max="4608" width="9" style="127"/>
    <col min="4609" max="4609" width="5.25" style="127" customWidth="1"/>
    <col min="4610" max="4610" width="33.25" style="127" customWidth="1"/>
    <col min="4611" max="4612" width="13.25" style="127" customWidth="1"/>
    <col min="4613" max="4614" width="12.75" style="127" customWidth="1"/>
    <col min="4615" max="4615" width="13.75" style="127" customWidth="1"/>
    <col min="4616" max="4616" width="13.25" style="127" customWidth="1"/>
    <col min="4617" max="4617" width="12.75" style="127" customWidth="1"/>
    <col min="4618" max="4864" width="9" style="127"/>
    <col min="4865" max="4865" width="5.25" style="127" customWidth="1"/>
    <col min="4866" max="4866" width="33.25" style="127" customWidth="1"/>
    <col min="4867" max="4868" width="13.25" style="127" customWidth="1"/>
    <col min="4869" max="4870" width="12.75" style="127" customWidth="1"/>
    <col min="4871" max="4871" width="13.75" style="127" customWidth="1"/>
    <col min="4872" max="4872" width="13.25" style="127" customWidth="1"/>
    <col min="4873" max="4873" width="12.75" style="127" customWidth="1"/>
    <col min="4874" max="5120" width="9" style="127"/>
    <col min="5121" max="5121" width="5.25" style="127" customWidth="1"/>
    <col min="5122" max="5122" width="33.25" style="127" customWidth="1"/>
    <col min="5123" max="5124" width="13.25" style="127" customWidth="1"/>
    <col min="5125" max="5126" width="12.75" style="127" customWidth="1"/>
    <col min="5127" max="5127" width="13.75" style="127" customWidth="1"/>
    <col min="5128" max="5128" width="13.25" style="127" customWidth="1"/>
    <col min="5129" max="5129" width="12.75" style="127" customWidth="1"/>
    <col min="5130" max="5376" width="9" style="127"/>
    <col min="5377" max="5377" width="5.25" style="127" customWidth="1"/>
    <col min="5378" max="5378" width="33.25" style="127" customWidth="1"/>
    <col min="5379" max="5380" width="13.25" style="127" customWidth="1"/>
    <col min="5381" max="5382" width="12.75" style="127" customWidth="1"/>
    <col min="5383" max="5383" width="13.75" style="127" customWidth="1"/>
    <col min="5384" max="5384" width="13.25" style="127" customWidth="1"/>
    <col min="5385" max="5385" width="12.75" style="127" customWidth="1"/>
    <col min="5386" max="5632" width="9" style="127"/>
    <col min="5633" max="5633" width="5.25" style="127" customWidth="1"/>
    <col min="5634" max="5634" width="33.25" style="127" customWidth="1"/>
    <col min="5635" max="5636" width="13.25" style="127" customWidth="1"/>
    <col min="5637" max="5638" width="12.75" style="127" customWidth="1"/>
    <col min="5639" max="5639" width="13.75" style="127" customWidth="1"/>
    <col min="5640" max="5640" width="13.25" style="127" customWidth="1"/>
    <col min="5641" max="5641" width="12.75" style="127" customWidth="1"/>
    <col min="5642" max="5888" width="9" style="127"/>
    <col min="5889" max="5889" width="5.25" style="127" customWidth="1"/>
    <col min="5890" max="5890" width="33.25" style="127" customWidth="1"/>
    <col min="5891" max="5892" width="13.25" style="127" customWidth="1"/>
    <col min="5893" max="5894" width="12.75" style="127" customWidth="1"/>
    <col min="5895" max="5895" width="13.75" style="127" customWidth="1"/>
    <col min="5896" max="5896" width="13.25" style="127" customWidth="1"/>
    <col min="5897" max="5897" width="12.75" style="127" customWidth="1"/>
    <col min="5898" max="6144" width="9" style="127"/>
    <col min="6145" max="6145" width="5.25" style="127" customWidth="1"/>
    <col min="6146" max="6146" width="33.25" style="127" customWidth="1"/>
    <col min="6147" max="6148" width="13.25" style="127" customWidth="1"/>
    <col min="6149" max="6150" width="12.75" style="127" customWidth="1"/>
    <col min="6151" max="6151" width="13.75" style="127" customWidth="1"/>
    <col min="6152" max="6152" width="13.25" style="127" customWidth="1"/>
    <col min="6153" max="6153" width="12.75" style="127" customWidth="1"/>
    <col min="6154" max="6400" width="9" style="127"/>
    <col min="6401" max="6401" width="5.25" style="127" customWidth="1"/>
    <col min="6402" max="6402" width="33.25" style="127" customWidth="1"/>
    <col min="6403" max="6404" width="13.25" style="127" customWidth="1"/>
    <col min="6405" max="6406" width="12.75" style="127" customWidth="1"/>
    <col min="6407" max="6407" width="13.75" style="127" customWidth="1"/>
    <col min="6408" max="6408" width="13.25" style="127" customWidth="1"/>
    <col min="6409" max="6409" width="12.75" style="127" customWidth="1"/>
    <col min="6410" max="6656" width="9" style="127"/>
    <col min="6657" max="6657" width="5.25" style="127" customWidth="1"/>
    <col min="6658" max="6658" width="33.25" style="127" customWidth="1"/>
    <col min="6659" max="6660" width="13.25" style="127" customWidth="1"/>
    <col min="6661" max="6662" width="12.75" style="127" customWidth="1"/>
    <col min="6663" max="6663" width="13.75" style="127" customWidth="1"/>
    <col min="6664" max="6664" width="13.25" style="127" customWidth="1"/>
    <col min="6665" max="6665" width="12.75" style="127" customWidth="1"/>
    <col min="6666" max="6912" width="9" style="127"/>
    <col min="6913" max="6913" width="5.25" style="127" customWidth="1"/>
    <col min="6914" max="6914" width="33.25" style="127" customWidth="1"/>
    <col min="6915" max="6916" width="13.25" style="127" customWidth="1"/>
    <col min="6917" max="6918" width="12.75" style="127" customWidth="1"/>
    <col min="6919" max="6919" width="13.75" style="127" customWidth="1"/>
    <col min="6920" max="6920" width="13.25" style="127" customWidth="1"/>
    <col min="6921" max="6921" width="12.75" style="127" customWidth="1"/>
    <col min="6922" max="7168" width="9" style="127"/>
    <col min="7169" max="7169" width="5.25" style="127" customWidth="1"/>
    <col min="7170" max="7170" width="33.25" style="127" customWidth="1"/>
    <col min="7171" max="7172" width="13.25" style="127" customWidth="1"/>
    <col min="7173" max="7174" width="12.75" style="127" customWidth="1"/>
    <col min="7175" max="7175" width="13.75" style="127" customWidth="1"/>
    <col min="7176" max="7176" width="13.25" style="127" customWidth="1"/>
    <col min="7177" max="7177" width="12.75" style="127" customWidth="1"/>
    <col min="7178" max="7424" width="9" style="127"/>
    <col min="7425" max="7425" width="5.25" style="127" customWidth="1"/>
    <col min="7426" max="7426" width="33.25" style="127" customWidth="1"/>
    <col min="7427" max="7428" width="13.25" style="127" customWidth="1"/>
    <col min="7429" max="7430" width="12.75" style="127" customWidth="1"/>
    <col min="7431" max="7431" width="13.75" style="127" customWidth="1"/>
    <col min="7432" max="7432" width="13.25" style="127" customWidth="1"/>
    <col min="7433" max="7433" width="12.75" style="127" customWidth="1"/>
    <col min="7434" max="7680" width="9" style="127"/>
    <col min="7681" max="7681" width="5.25" style="127" customWidth="1"/>
    <col min="7682" max="7682" width="33.25" style="127" customWidth="1"/>
    <col min="7683" max="7684" width="13.25" style="127" customWidth="1"/>
    <col min="7685" max="7686" width="12.75" style="127" customWidth="1"/>
    <col min="7687" max="7687" width="13.75" style="127" customWidth="1"/>
    <col min="7688" max="7688" width="13.25" style="127" customWidth="1"/>
    <col min="7689" max="7689" width="12.75" style="127" customWidth="1"/>
    <col min="7690" max="7936" width="9" style="127"/>
    <col min="7937" max="7937" width="5.25" style="127" customWidth="1"/>
    <col min="7938" max="7938" width="33.25" style="127" customWidth="1"/>
    <col min="7939" max="7940" width="13.25" style="127" customWidth="1"/>
    <col min="7941" max="7942" width="12.75" style="127" customWidth="1"/>
    <col min="7943" max="7943" width="13.75" style="127" customWidth="1"/>
    <col min="7944" max="7944" width="13.25" style="127" customWidth="1"/>
    <col min="7945" max="7945" width="12.75" style="127" customWidth="1"/>
    <col min="7946" max="8192" width="9" style="127"/>
    <col min="8193" max="8193" width="5.25" style="127" customWidth="1"/>
    <col min="8194" max="8194" width="33.25" style="127" customWidth="1"/>
    <col min="8195" max="8196" width="13.25" style="127" customWidth="1"/>
    <col min="8197" max="8198" width="12.75" style="127" customWidth="1"/>
    <col min="8199" max="8199" width="13.75" style="127" customWidth="1"/>
    <col min="8200" max="8200" width="13.25" style="127" customWidth="1"/>
    <col min="8201" max="8201" width="12.75" style="127" customWidth="1"/>
    <col min="8202" max="8448" width="9" style="127"/>
    <col min="8449" max="8449" width="5.25" style="127" customWidth="1"/>
    <col min="8450" max="8450" width="33.25" style="127" customWidth="1"/>
    <col min="8451" max="8452" width="13.25" style="127" customWidth="1"/>
    <col min="8453" max="8454" width="12.75" style="127" customWidth="1"/>
    <col min="8455" max="8455" width="13.75" style="127" customWidth="1"/>
    <col min="8456" max="8456" width="13.25" style="127" customWidth="1"/>
    <col min="8457" max="8457" width="12.75" style="127" customWidth="1"/>
    <col min="8458" max="8704" width="9" style="127"/>
    <col min="8705" max="8705" width="5.25" style="127" customWidth="1"/>
    <col min="8706" max="8706" width="33.25" style="127" customWidth="1"/>
    <col min="8707" max="8708" width="13.25" style="127" customWidth="1"/>
    <col min="8709" max="8710" width="12.75" style="127" customWidth="1"/>
    <col min="8711" max="8711" width="13.75" style="127" customWidth="1"/>
    <col min="8712" max="8712" width="13.25" style="127" customWidth="1"/>
    <col min="8713" max="8713" width="12.75" style="127" customWidth="1"/>
    <col min="8714" max="8960" width="9" style="127"/>
    <col min="8961" max="8961" width="5.25" style="127" customWidth="1"/>
    <col min="8962" max="8962" width="33.25" style="127" customWidth="1"/>
    <col min="8963" max="8964" width="13.25" style="127" customWidth="1"/>
    <col min="8965" max="8966" width="12.75" style="127" customWidth="1"/>
    <col min="8967" max="8967" width="13.75" style="127" customWidth="1"/>
    <col min="8968" max="8968" width="13.25" style="127" customWidth="1"/>
    <col min="8969" max="8969" width="12.75" style="127" customWidth="1"/>
    <col min="8970" max="9216" width="9" style="127"/>
    <col min="9217" max="9217" width="5.25" style="127" customWidth="1"/>
    <col min="9218" max="9218" width="33.25" style="127" customWidth="1"/>
    <col min="9219" max="9220" width="13.25" style="127" customWidth="1"/>
    <col min="9221" max="9222" width="12.75" style="127" customWidth="1"/>
    <col min="9223" max="9223" width="13.75" style="127" customWidth="1"/>
    <col min="9224" max="9224" width="13.25" style="127" customWidth="1"/>
    <col min="9225" max="9225" width="12.75" style="127" customWidth="1"/>
    <col min="9226" max="9472" width="9" style="127"/>
    <col min="9473" max="9473" width="5.25" style="127" customWidth="1"/>
    <col min="9474" max="9474" width="33.25" style="127" customWidth="1"/>
    <col min="9475" max="9476" width="13.25" style="127" customWidth="1"/>
    <col min="9477" max="9478" width="12.75" style="127" customWidth="1"/>
    <col min="9479" max="9479" width="13.75" style="127" customWidth="1"/>
    <col min="9480" max="9480" width="13.25" style="127" customWidth="1"/>
    <col min="9481" max="9481" width="12.75" style="127" customWidth="1"/>
    <col min="9482" max="9728" width="9" style="127"/>
    <col min="9729" max="9729" width="5.25" style="127" customWidth="1"/>
    <col min="9730" max="9730" width="33.25" style="127" customWidth="1"/>
    <col min="9731" max="9732" width="13.25" style="127" customWidth="1"/>
    <col min="9733" max="9734" width="12.75" style="127" customWidth="1"/>
    <col min="9735" max="9735" width="13.75" style="127" customWidth="1"/>
    <col min="9736" max="9736" width="13.25" style="127" customWidth="1"/>
    <col min="9737" max="9737" width="12.75" style="127" customWidth="1"/>
    <col min="9738" max="9984" width="9" style="127"/>
    <col min="9985" max="9985" width="5.25" style="127" customWidth="1"/>
    <col min="9986" max="9986" width="33.25" style="127" customWidth="1"/>
    <col min="9987" max="9988" width="13.25" style="127" customWidth="1"/>
    <col min="9989" max="9990" width="12.75" style="127" customWidth="1"/>
    <col min="9991" max="9991" width="13.75" style="127" customWidth="1"/>
    <col min="9992" max="9992" width="13.25" style="127" customWidth="1"/>
    <col min="9993" max="9993" width="12.75" style="127" customWidth="1"/>
    <col min="9994" max="10240" width="9" style="127"/>
    <col min="10241" max="10241" width="5.25" style="127" customWidth="1"/>
    <col min="10242" max="10242" width="33.25" style="127" customWidth="1"/>
    <col min="10243" max="10244" width="13.25" style="127" customWidth="1"/>
    <col min="10245" max="10246" width="12.75" style="127" customWidth="1"/>
    <col min="10247" max="10247" width="13.75" style="127" customWidth="1"/>
    <col min="10248" max="10248" width="13.25" style="127" customWidth="1"/>
    <col min="10249" max="10249" width="12.75" style="127" customWidth="1"/>
    <col min="10250" max="10496" width="9" style="127"/>
    <col min="10497" max="10497" width="5.25" style="127" customWidth="1"/>
    <col min="10498" max="10498" width="33.25" style="127" customWidth="1"/>
    <col min="10499" max="10500" width="13.25" style="127" customWidth="1"/>
    <col min="10501" max="10502" width="12.75" style="127" customWidth="1"/>
    <col min="10503" max="10503" width="13.75" style="127" customWidth="1"/>
    <col min="10504" max="10504" width="13.25" style="127" customWidth="1"/>
    <col min="10505" max="10505" width="12.75" style="127" customWidth="1"/>
    <col min="10506" max="10752" width="9" style="127"/>
    <col min="10753" max="10753" width="5.25" style="127" customWidth="1"/>
    <col min="10754" max="10754" width="33.25" style="127" customWidth="1"/>
    <col min="10755" max="10756" width="13.25" style="127" customWidth="1"/>
    <col min="10757" max="10758" width="12.75" style="127" customWidth="1"/>
    <col min="10759" max="10759" width="13.75" style="127" customWidth="1"/>
    <col min="10760" max="10760" width="13.25" style="127" customWidth="1"/>
    <col min="10761" max="10761" width="12.75" style="127" customWidth="1"/>
    <col min="10762" max="11008" width="9" style="127"/>
    <col min="11009" max="11009" width="5.25" style="127" customWidth="1"/>
    <col min="11010" max="11010" width="33.25" style="127" customWidth="1"/>
    <col min="11011" max="11012" width="13.25" style="127" customWidth="1"/>
    <col min="11013" max="11014" width="12.75" style="127" customWidth="1"/>
    <col min="11015" max="11015" width="13.75" style="127" customWidth="1"/>
    <col min="11016" max="11016" width="13.25" style="127" customWidth="1"/>
    <col min="11017" max="11017" width="12.75" style="127" customWidth="1"/>
    <col min="11018" max="11264" width="9" style="127"/>
    <col min="11265" max="11265" width="5.25" style="127" customWidth="1"/>
    <col min="11266" max="11266" width="33.25" style="127" customWidth="1"/>
    <col min="11267" max="11268" width="13.25" style="127" customWidth="1"/>
    <col min="11269" max="11270" width="12.75" style="127" customWidth="1"/>
    <col min="11271" max="11271" width="13.75" style="127" customWidth="1"/>
    <col min="11272" max="11272" width="13.25" style="127" customWidth="1"/>
    <col min="11273" max="11273" width="12.75" style="127" customWidth="1"/>
    <col min="11274" max="11520" width="9" style="127"/>
    <col min="11521" max="11521" width="5.25" style="127" customWidth="1"/>
    <col min="11522" max="11522" width="33.25" style="127" customWidth="1"/>
    <col min="11523" max="11524" width="13.25" style="127" customWidth="1"/>
    <col min="11525" max="11526" width="12.75" style="127" customWidth="1"/>
    <col min="11527" max="11527" width="13.75" style="127" customWidth="1"/>
    <col min="11528" max="11528" width="13.25" style="127" customWidth="1"/>
    <col min="11529" max="11529" width="12.75" style="127" customWidth="1"/>
    <col min="11530" max="11776" width="9" style="127"/>
    <col min="11777" max="11777" width="5.25" style="127" customWidth="1"/>
    <col min="11778" max="11778" width="33.25" style="127" customWidth="1"/>
    <col min="11779" max="11780" width="13.25" style="127" customWidth="1"/>
    <col min="11781" max="11782" width="12.75" style="127" customWidth="1"/>
    <col min="11783" max="11783" width="13.75" style="127" customWidth="1"/>
    <col min="11784" max="11784" width="13.25" style="127" customWidth="1"/>
    <col min="11785" max="11785" width="12.75" style="127" customWidth="1"/>
    <col min="11786" max="12032" width="9" style="127"/>
    <col min="12033" max="12033" width="5.25" style="127" customWidth="1"/>
    <col min="12034" max="12034" width="33.25" style="127" customWidth="1"/>
    <col min="12035" max="12036" width="13.25" style="127" customWidth="1"/>
    <col min="12037" max="12038" width="12.75" style="127" customWidth="1"/>
    <col min="12039" max="12039" width="13.75" style="127" customWidth="1"/>
    <col min="12040" max="12040" width="13.25" style="127" customWidth="1"/>
    <col min="12041" max="12041" width="12.75" style="127" customWidth="1"/>
    <col min="12042" max="12288" width="9" style="127"/>
    <col min="12289" max="12289" width="5.25" style="127" customWidth="1"/>
    <col min="12290" max="12290" width="33.25" style="127" customWidth="1"/>
    <col min="12291" max="12292" width="13.25" style="127" customWidth="1"/>
    <col min="12293" max="12294" width="12.75" style="127" customWidth="1"/>
    <col min="12295" max="12295" width="13.75" style="127" customWidth="1"/>
    <col min="12296" max="12296" width="13.25" style="127" customWidth="1"/>
    <col min="12297" max="12297" width="12.75" style="127" customWidth="1"/>
    <col min="12298" max="12544" width="9" style="127"/>
    <col min="12545" max="12545" width="5.25" style="127" customWidth="1"/>
    <col min="12546" max="12546" width="33.25" style="127" customWidth="1"/>
    <col min="12547" max="12548" width="13.25" style="127" customWidth="1"/>
    <col min="12549" max="12550" width="12.75" style="127" customWidth="1"/>
    <col min="12551" max="12551" width="13.75" style="127" customWidth="1"/>
    <col min="12552" max="12552" width="13.25" style="127" customWidth="1"/>
    <col min="12553" max="12553" width="12.75" style="127" customWidth="1"/>
    <col min="12554" max="12800" width="9" style="127"/>
    <col min="12801" max="12801" width="5.25" style="127" customWidth="1"/>
    <col min="12802" max="12802" width="33.25" style="127" customWidth="1"/>
    <col min="12803" max="12804" width="13.25" style="127" customWidth="1"/>
    <col min="12805" max="12806" width="12.75" style="127" customWidth="1"/>
    <col min="12807" max="12807" width="13.75" style="127" customWidth="1"/>
    <col min="12808" max="12808" width="13.25" style="127" customWidth="1"/>
    <col min="12809" max="12809" width="12.75" style="127" customWidth="1"/>
    <col min="12810" max="13056" width="9" style="127"/>
    <col min="13057" max="13057" width="5.25" style="127" customWidth="1"/>
    <col min="13058" max="13058" width="33.25" style="127" customWidth="1"/>
    <col min="13059" max="13060" width="13.25" style="127" customWidth="1"/>
    <col min="13061" max="13062" width="12.75" style="127" customWidth="1"/>
    <col min="13063" max="13063" width="13.75" style="127" customWidth="1"/>
    <col min="13064" max="13064" width="13.25" style="127" customWidth="1"/>
    <col min="13065" max="13065" width="12.75" style="127" customWidth="1"/>
    <col min="13066" max="13312" width="9" style="127"/>
    <col min="13313" max="13313" width="5.25" style="127" customWidth="1"/>
    <col min="13314" max="13314" width="33.25" style="127" customWidth="1"/>
    <col min="13315" max="13316" width="13.25" style="127" customWidth="1"/>
    <col min="13317" max="13318" width="12.75" style="127" customWidth="1"/>
    <col min="13319" max="13319" width="13.75" style="127" customWidth="1"/>
    <col min="13320" max="13320" width="13.25" style="127" customWidth="1"/>
    <col min="13321" max="13321" width="12.75" style="127" customWidth="1"/>
    <col min="13322" max="13568" width="9" style="127"/>
    <col min="13569" max="13569" width="5.25" style="127" customWidth="1"/>
    <col min="13570" max="13570" width="33.25" style="127" customWidth="1"/>
    <col min="13571" max="13572" width="13.25" style="127" customWidth="1"/>
    <col min="13573" max="13574" width="12.75" style="127" customWidth="1"/>
    <col min="13575" max="13575" width="13.75" style="127" customWidth="1"/>
    <col min="13576" max="13576" width="13.25" style="127" customWidth="1"/>
    <col min="13577" max="13577" width="12.75" style="127" customWidth="1"/>
    <col min="13578" max="13824" width="9" style="127"/>
    <col min="13825" max="13825" width="5.25" style="127" customWidth="1"/>
    <col min="13826" max="13826" width="33.25" style="127" customWidth="1"/>
    <col min="13827" max="13828" width="13.25" style="127" customWidth="1"/>
    <col min="13829" max="13830" width="12.75" style="127" customWidth="1"/>
    <col min="13831" max="13831" width="13.75" style="127" customWidth="1"/>
    <col min="13832" max="13832" width="13.25" style="127" customWidth="1"/>
    <col min="13833" max="13833" width="12.75" style="127" customWidth="1"/>
    <col min="13834" max="14080" width="9" style="127"/>
    <col min="14081" max="14081" width="5.25" style="127" customWidth="1"/>
    <col min="14082" max="14082" width="33.25" style="127" customWidth="1"/>
    <col min="14083" max="14084" width="13.25" style="127" customWidth="1"/>
    <col min="14085" max="14086" width="12.75" style="127" customWidth="1"/>
    <col min="14087" max="14087" width="13.75" style="127" customWidth="1"/>
    <col min="14088" max="14088" width="13.25" style="127" customWidth="1"/>
    <col min="14089" max="14089" width="12.75" style="127" customWidth="1"/>
    <col min="14090" max="14336" width="9" style="127"/>
    <col min="14337" max="14337" width="5.25" style="127" customWidth="1"/>
    <col min="14338" max="14338" width="33.25" style="127" customWidth="1"/>
    <col min="14339" max="14340" width="13.25" style="127" customWidth="1"/>
    <col min="14341" max="14342" width="12.75" style="127" customWidth="1"/>
    <col min="14343" max="14343" width="13.75" style="127" customWidth="1"/>
    <col min="14344" max="14344" width="13.25" style="127" customWidth="1"/>
    <col min="14345" max="14345" width="12.75" style="127" customWidth="1"/>
    <col min="14346" max="14592" width="9" style="127"/>
    <col min="14593" max="14593" width="5.25" style="127" customWidth="1"/>
    <col min="14594" max="14594" width="33.25" style="127" customWidth="1"/>
    <col min="14595" max="14596" width="13.25" style="127" customWidth="1"/>
    <col min="14597" max="14598" width="12.75" style="127" customWidth="1"/>
    <col min="14599" max="14599" width="13.75" style="127" customWidth="1"/>
    <col min="14600" max="14600" width="13.25" style="127" customWidth="1"/>
    <col min="14601" max="14601" width="12.75" style="127" customWidth="1"/>
    <col min="14602" max="14848" width="9" style="127"/>
    <col min="14849" max="14849" width="5.25" style="127" customWidth="1"/>
    <col min="14850" max="14850" width="33.25" style="127" customWidth="1"/>
    <col min="14851" max="14852" width="13.25" style="127" customWidth="1"/>
    <col min="14853" max="14854" width="12.75" style="127" customWidth="1"/>
    <col min="14855" max="14855" width="13.75" style="127" customWidth="1"/>
    <col min="14856" max="14856" width="13.25" style="127" customWidth="1"/>
    <col min="14857" max="14857" width="12.75" style="127" customWidth="1"/>
    <col min="14858" max="15104" width="9" style="127"/>
    <col min="15105" max="15105" width="5.25" style="127" customWidth="1"/>
    <col min="15106" max="15106" width="33.25" style="127" customWidth="1"/>
    <col min="15107" max="15108" width="13.25" style="127" customWidth="1"/>
    <col min="15109" max="15110" width="12.75" style="127" customWidth="1"/>
    <col min="15111" max="15111" width="13.75" style="127" customWidth="1"/>
    <col min="15112" max="15112" width="13.25" style="127" customWidth="1"/>
    <col min="15113" max="15113" width="12.75" style="127" customWidth="1"/>
    <col min="15114" max="15360" width="9" style="127"/>
    <col min="15361" max="15361" width="5.25" style="127" customWidth="1"/>
    <col min="15362" max="15362" width="33.25" style="127" customWidth="1"/>
    <col min="15363" max="15364" width="13.25" style="127" customWidth="1"/>
    <col min="15365" max="15366" width="12.75" style="127" customWidth="1"/>
    <col min="15367" max="15367" width="13.75" style="127" customWidth="1"/>
    <col min="15368" max="15368" width="13.25" style="127" customWidth="1"/>
    <col min="15369" max="15369" width="12.75" style="127" customWidth="1"/>
    <col min="15370" max="15616" width="9" style="127"/>
    <col min="15617" max="15617" width="5.25" style="127" customWidth="1"/>
    <col min="15618" max="15618" width="33.25" style="127" customWidth="1"/>
    <col min="15619" max="15620" width="13.25" style="127" customWidth="1"/>
    <col min="15621" max="15622" width="12.75" style="127" customWidth="1"/>
    <col min="15623" max="15623" width="13.75" style="127" customWidth="1"/>
    <col min="15624" max="15624" width="13.25" style="127" customWidth="1"/>
    <col min="15625" max="15625" width="12.75" style="127" customWidth="1"/>
    <col min="15626" max="15872" width="9" style="127"/>
    <col min="15873" max="15873" width="5.25" style="127" customWidth="1"/>
    <col min="15874" max="15874" width="33.25" style="127" customWidth="1"/>
    <col min="15875" max="15876" width="13.25" style="127" customWidth="1"/>
    <col min="15877" max="15878" width="12.75" style="127" customWidth="1"/>
    <col min="15879" max="15879" width="13.75" style="127" customWidth="1"/>
    <col min="15880" max="15880" width="13.25" style="127" customWidth="1"/>
    <col min="15881" max="15881" width="12.75" style="127" customWidth="1"/>
    <col min="15882" max="16128" width="9" style="127"/>
    <col min="16129" max="16129" width="5.25" style="127" customWidth="1"/>
    <col min="16130" max="16130" width="33.25" style="127" customWidth="1"/>
    <col min="16131" max="16132" width="13.25" style="127" customWidth="1"/>
    <col min="16133" max="16134" width="12.75" style="127" customWidth="1"/>
    <col min="16135" max="16135" width="13.75" style="127" customWidth="1"/>
    <col min="16136" max="16136" width="13.25" style="127" customWidth="1"/>
    <col min="16137" max="16137" width="12.75" style="127" customWidth="1"/>
    <col min="16138" max="16384" width="9" style="127"/>
  </cols>
  <sheetData>
    <row r="1" spans="1:9" ht="20.100000000000001" customHeight="1" x14ac:dyDescent="0.15">
      <c r="A1" s="129" t="s">
        <v>171</v>
      </c>
    </row>
    <row r="2" spans="1:9" s="126" customFormat="1" ht="20.100000000000001" customHeight="1" x14ac:dyDescent="0.15">
      <c r="A2" s="256" t="s">
        <v>172</v>
      </c>
      <c r="B2" s="256"/>
      <c r="C2" s="256"/>
      <c r="D2" s="256"/>
      <c r="E2" s="256"/>
      <c r="F2" s="256"/>
      <c r="G2" s="256"/>
      <c r="H2" s="256"/>
      <c r="I2" s="256"/>
    </row>
    <row r="3" spans="1:9" ht="20.100000000000001" customHeight="1" x14ac:dyDescent="0.15">
      <c r="A3" s="57" t="s">
        <v>173</v>
      </c>
      <c r="B3" s="127" t="str">
        <f>'1废弃电器电子产品收购及拆解汇总情况表'!A3</f>
        <v>单位名称：南通森蓝环保科技有限公司</v>
      </c>
    </row>
    <row r="4" spans="1:9" ht="20.100000000000001" customHeight="1" x14ac:dyDescent="0.15">
      <c r="A4" s="130" t="s">
        <v>174</v>
      </c>
      <c r="B4" s="17" t="s">
        <v>3</v>
      </c>
    </row>
    <row r="5" spans="1:9" s="126" customFormat="1" ht="20.100000000000001" customHeight="1" x14ac:dyDescent="0.15">
      <c r="A5" s="258" t="s">
        <v>175</v>
      </c>
      <c r="B5" s="259" t="s">
        <v>176</v>
      </c>
      <c r="C5" s="257" t="s">
        <v>177</v>
      </c>
      <c r="D5" s="257"/>
      <c r="E5" s="257" t="s">
        <v>178</v>
      </c>
      <c r="F5" s="257"/>
      <c r="G5" s="257" t="s">
        <v>179</v>
      </c>
      <c r="H5" s="257"/>
      <c r="I5" s="257" t="s">
        <v>180</v>
      </c>
    </row>
    <row r="6" spans="1:9" s="126" customFormat="1" ht="20.100000000000001" customHeight="1" x14ac:dyDescent="0.15">
      <c r="A6" s="258"/>
      <c r="B6" s="259"/>
      <c r="C6" s="133" t="s">
        <v>46</v>
      </c>
      <c r="D6" s="134" t="s">
        <v>181</v>
      </c>
      <c r="E6" s="132" t="s">
        <v>46</v>
      </c>
      <c r="F6" s="134" t="s">
        <v>181</v>
      </c>
      <c r="G6" s="133" t="s">
        <v>46</v>
      </c>
      <c r="H6" s="134" t="s">
        <v>181</v>
      </c>
      <c r="I6" s="257"/>
    </row>
    <row r="7" spans="1:9" s="126" customFormat="1" ht="20.100000000000001" customHeight="1" x14ac:dyDescent="0.15">
      <c r="A7" s="258"/>
      <c r="B7" s="259"/>
      <c r="C7" s="133" t="s">
        <v>182</v>
      </c>
      <c r="D7" s="134" t="s">
        <v>183</v>
      </c>
      <c r="E7" s="132" t="s">
        <v>182</v>
      </c>
      <c r="F7" s="134" t="s">
        <v>183</v>
      </c>
      <c r="G7" s="133" t="s">
        <v>182</v>
      </c>
      <c r="H7" s="134" t="s">
        <v>183</v>
      </c>
      <c r="I7" s="257"/>
    </row>
    <row r="8" spans="1:9" s="126" customFormat="1" ht="20.100000000000001" customHeight="1" x14ac:dyDescent="0.15">
      <c r="A8" s="131">
        <v>1</v>
      </c>
      <c r="B8" s="135" t="s">
        <v>12</v>
      </c>
      <c r="C8" s="136">
        <f>'1废弃电器电子产品收购及拆解汇总情况表'!D8</f>
        <v>53966</v>
      </c>
      <c r="D8" s="137">
        <f>'1废弃电器电子产品收购及拆解汇总情况表'!E8</f>
        <v>1030.77</v>
      </c>
      <c r="E8" s="138"/>
      <c r="F8" s="33"/>
      <c r="G8" s="30">
        <f>C8-E8</f>
        <v>53966</v>
      </c>
      <c r="H8" s="138">
        <f>D8-F8</f>
        <v>1030.77</v>
      </c>
      <c r="I8" s="123"/>
    </row>
    <row r="9" spans="1:9" s="126" customFormat="1" ht="20.100000000000001" customHeight="1" x14ac:dyDescent="0.15">
      <c r="A9" s="131">
        <v>2</v>
      </c>
      <c r="B9" s="135" t="s">
        <v>13</v>
      </c>
      <c r="C9" s="136">
        <f>'1废弃电器电子产品收购及拆解汇总情况表'!D9</f>
        <v>42062</v>
      </c>
      <c r="D9" s="137">
        <f>'1废弃电器电子产品收购及拆解汇总情况表'!E9</f>
        <v>1559.09</v>
      </c>
      <c r="E9" s="138"/>
      <c r="F9" s="33"/>
      <c r="G9" s="30">
        <f t="shared" ref="G9:H20" si="0">C9-E9</f>
        <v>42062</v>
      </c>
      <c r="H9" s="138">
        <f t="shared" si="0"/>
        <v>1559.09</v>
      </c>
      <c r="I9" s="123"/>
    </row>
    <row r="10" spans="1:9" s="126" customFormat="1" ht="20.100000000000001" customHeight="1" x14ac:dyDescent="0.15">
      <c r="A10" s="131">
        <v>3</v>
      </c>
      <c r="B10" s="135" t="s">
        <v>14</v>
      </c>
      <c r="C10" s="136">
        <f>'1废弃电器电子产品收购及拆解汇总情况表'!D10</f>
        <v>42062</v>
      </c>
      <c r="D10" s="137">
        <f>'1废弃电器电子产品收购及拆解汇总情况表'!E10</f>
        <v>1559.09</v>
      </c>
      <c r="E10" s="138"/>
      <c r="F10" s="33"/>
      <c r="G10" s="30">
        <f t="shared" si="0"/>
        <v>42062</v>
      </c>
      <c r="H10" s="138">
        <f t="shared" si="0"/>
        <v>1559.09</v>
      </c>
      <c r="I10" s="123"/>
    </row>
    <row r="11" spans="1:9" s="126" customFormat="1" ht="20.100000000000001" customHeight="1" x14ac:dyDescent="0.15">
      <c r="A11" s="131">
        <v>4</v>
      </c>
      <c r="B11" s="135" t="s">
        <v>15</v>
      </c>
      <c r="C11" s="136">
        <f>'1废弃电器电子产品收购及拆解汇总情况表'!D11</f>
        <v>0</v>
      </c>
      <c r="D11" s="137">
        <f>'1废弃电器电子产品收购及拆解汇总情况表'!E11</f>
        <v>0</v>
      </c>
      <c r="E11" s="138"/>
      <c r="F11" s="33"/>
      <c r="G11" s="30">
        <f t="shared" si="0"/>
        <v>0</v>
      </c>
      <c r="H11" s="138">
        <f t="shared" si="0"/>
        <v>0</v>
      </c>
      <c r="I11" s="123"/>
    </row>
    <row r="12" spans="1:9" s="126" customFormat="1" ht="20.100000000000001" customHeight="1" x14ac:dyDescent="0.15">
      <c r="A12" s="131">
        <v>5</v>
      </c>
      <c r="B12" s="135" t="s">
        <v>16</v>
      </c>
      <c r="C12" s="136">
        <f>'1废弃电器电子产品收购及拆解汇总情况表'!D12</f>
        <v>32951</v>
      </c>
      <c r="D12" s="137">
        <f>'1废弃电器电子产品收购及拆解汇总情况表'!E12</f>
        <v>1467.53</v>
      </c>
      <c r="E12" s="138"/>
      <c r="F12" s="33"/>
      <c r="G12" s="30">
        <f t="shared" si="0"/>
        <v>32951</v>
      </c>
      <c r="H12" s="138">
        <f t="shared" si="0"/>
        <v>1467.53</v>
      </c>
      <c r="I12" s="123"/>
    </row>
    <row r="13" spans="1:9" ht="20.100000000000001" customHeight="1" x14ac:dyDescent="0.15">
      <c r="A13" s="131">
        <v>6</v>
      </c>
      <c r="B13" s="135" t="s">
        <v>17</v>
      </c>
      <c r="C13" s="136">
        <f>'1废弃电器电子产品收购及拆解汇总情况表'!D13</f>
        <v>11441</v>
      </c>
      <c r="D13" s="137">
        <f>'1废弃电器电子产品收购及拆解汇总情况表'!E13</f>
        <v>81.17</v>
      </c>
      <c r="E13" s="138"/>
      <c r="F13" s="139"/>
      <c r="G13" s="30">
        <f t="shared" si="0"/>
        <v>11441</v>
      </c>
      <c r="H13" s="138">
        <f t="shared" si="0"/>
        <v>81.17</v>
      </c>
      <c r="I13" s="145"/>
    </row>
    <row r="14" spans="1:9" ht="20.100000000000001" customHeight="1" x14ac:dyDescent="0.15">
      <c r="A14" s="131">
        <v>7</v>
      </c>
      <c r="B14" s="135" t="s">
        <v>18</v>
      </c>
      <c r="C14" s="136">
        <f>'1废弃电器电子产品收购及拆解汇总情况表'!D14</f>
        <v>14954</v>
      </c>
      <c r="D14" s="137">
        <f>'1废弃电器电子产品收购及拆解汇总情况表'!E14</f>
        <v>348.85</v>
      </c>
      <c r="E14" s="138"/>
      <c r="F14" s="139"/>
      <c r="G14" s="30">
        <f t="shared" si="0"/>
        <v>14954</v>
      </c>
      <c r="H14" s="138">
        <f t="shared" si="0"/>
        <v>348.85</v>
      </c>
      <c r="I14" s="145"/>
    </row>
    <row r="15" spans="1:9" ht="20.100000000000001" customHeight="1" x14ac:dyDescent="0.15">
      <c r="A15" s="131">
        <v>8</v>
      </c>
      <c r="B15" s="135" t="s">
        <v>19</v>
      </c>
      <c r="C15" s="136">
        <f>'1废弃电器电子产品收购及拆解汇总情况表'!D15</f>
        <v>877</v>
      </c>
      <c r="D15" s="137">
        <f>'1废弃电器电子产品收购及拆解汇总情况表'!E15</f>
        <v>33.36</v>
      </c>
      <c r="E15" s="138"/>
      <c r="F15" s="139"/>
      <c r="G15" s="30">
        <f t="shared" si="0"/>
        <v>877</v>
      </c>
      <c r="H15" s="138">
        <f t="shared" si="0"/>
        <v>33.36</v>
      </c>
      <c r="I15" s="145"/>
    </row>
    <row r="16" spans="1:9" ht="20.100000000000001" customHeight="1" x14ac:dyDescent="0.15">
      <c r="A16" s="131">
        <v>9</v>
      </c>
      <c r="B16" s="135" t="s">
        <v>20</v>
      </c>
      <c r="C16" s="136">
        <f>'1废弃电器电子产品收购及拆解汇总情况表'!D16</f>
        <v>0</v>
      </c>
      <c r="D16" s="137">
        <f>'1废弃电器电子产品收购及拆解汇总情况表'!E16</f>
        <v>0</v>
      </c>
      <c r="E16" s="138"/>
      <c r="F16" s="139"/>
      <c r="G16" s="30">
        <f t="shared" si="0"/>
        <v>0</v>
      </c>
      <c r="H16" s="138">
        <f t="shared" si="0"/>
        <v>0</v>
      </c>
      <c r="I16" s="145"/>
    </row>
    <row r="17" spans="1:9" ht="20.100000000000001" customHeight="1" x14ac:dyDescent="0.15">
      <c r="A17" s="131">
        <v>10</v>
      </c>
      <c r="B17" s="135" t="s">
        <v>21</v>
      </c>
      <c r="C17" s="136">
        <f>'1废弃电器电子产品收购及拆解汇总情况表'!D17</f>
        <v>0</v>
      </c>
      <c r="D17" s="137">
        <f>'1废弃电器电子产品收购及拆解汇总情况表'!E17</f>
        <v>0</v>
      </c>
      <c r="E17" s="138"/>
      <c r="F17" s="139"/>
      <c r="G17" s="30">
        <f t="shared" si="0"/>
        <v>0</v>
      </c>
      <c r="H17" s="138">
        <f t="shared" si="0"/>
        <v>0</v>
      </c>
      <c r="I17" s="145"/>
    </row>
    <row r="18" spans="1:9" ht="20.100000000000001" customHeight="1" x14ac:dyDescent="0.15">
      <c r="A18" s="131">
        <v>11</v>
      </c>
      <c r="B18" s="135" t="s">
        <v>22</v>
      </c>
      <c r="C18" s="136">
        <f>'1废弃电器电子产品收购及拆解汇总情况表'!D18</f>
        <v>0</v>
      </c>
      <c r="D18" s="137">
        <f>'1废弃电器电子产品收购及拆解汇总情况表'!E18</f>
        <v>0</v>
      </c>
      <c r="E18" s="138"/>
      <c r="F18" s="139"/>
      <c r="G18" s="30">
        <f t="shared" si="0"/>
        <v>0</v>
      </c>
      <c r="H18" s="138">
        <f t="shared" si="0"/>
        <v>0</v>
      </c>
      <c r="I18" s="145"/>
    </row>
    <row r="19" spans="1:9" ht="20.100000000000001" customHeight="1" x14ac:dyDescent="0.15">
      <c r="A19" s="131">
        <v>12</v>
      </c>
      <c r="B19" s="135" t="s">
        <v>23</v>
      </c>
      <c r="C19" s="136">
        <f>'1废弃电器电子产品收购及拆解汇总情况表'!D19</f>
        <v>0</v>
      </c>
      <c r="D19" s="137">
        <f>'1废弃电器电子产品收购及拆解汇总情况表'!E19</f>
        <v>0</v>
      </c>
      <c r="E19" s="138"/>
      <c r="F19" s="139"/>
      <c r="G19" s="30">
        <f t="shared" si="0"/>
        <v>0</v>
      </c>
      <c r="H19" s="138">
        <f t="shared" si="0"/>
        <v>0</v>
      </c>
      <c r="I19" s="145"/>
    </row>
    <row r="20" spans="1:9" ht="20.100000000000001" customHeight="1" x14ac:dyDescent="0.15">
      <c r="A20" s="131"/>
      <c r="B20" s="135" t="s">
        <v>24</v>
      </c>
      <c r="C20" s="136">
        <f>'1废弃电器电子产品收购及拆解汇总情况表'!D20</f>
        <v>0</v>
      </c>
      <c r="D20" s="137">
        <f>'1废弃电器电子产品收购及拆解汇总情况表'!E20</f>
        <v>0</v>
      </c>
      <c r="E20" s="138"/>
      <c r="F20" s="139"/>
      <c r="G20" s="30">
        <f t="shared" si="0"/>
        <v>0</v>
      </c>
      <c r="H20" s="138">
        <f t="shared" si="0"/>
        <v>0</v>
      </c>
      <c r="I20" s="145"/>
    </row>
    <row r="21" spans="1:9" ht="20.100000000000001" customHeight="1" x14ac:dyDescent="0.15">
      <c r="A21" s="140"/>
      <c r="B21" s="141" t="s">
        <v>25</v>
      </c>
      <c r="C21" s="142">
        <f>C8+C9+C12+C13+C14+C15+C16+C20</f>
        <v>156251</v>
      </c>
      <c r="D21" s="139">
        <f t="shared" ref="D21:H21" si="1">D8+D9+D12+D13+D14+D15+D16+D20</f>
        <v>4520.7700000000004</v>
      </c>
      <c r="E21" s="33"/>
      <c r="F21" s="33"/>
      <c r="G21" s="30">
        <f t="shared" si="1"/>
        <v>156251</v>
      </c>
      <c r="H21" s="33">
        <f t="shared" si="1"/>
        <v>4520.7700000000004</v>
      </c>
      <c r="I21" s="146"/>
    </row>
    <row r="22" spans="1:9" ht="18" customHeight="1" x14ac:dyDescent="0.15">
      <c r="C22" s="143"/>
      <c r="D22" s="143"/>
      <c r="E22" s="143"/>
      <c r="F22" s="143"/>
      <c r="G22" s="127"/>
      <c r="H22" s="127"/>
      <c r="I22" s="127"/>
    </row>
    <row r="24" spans="1:9" ht="20.100000000000001" customHeight="1" x14ac:dyDescent="0.15">
      <c r="E24" s="144"/>
      <c r="F24" s="144"/>
    </row>
  </sheetData>
  <mergeCells count="7">
    <mergeCell ref="A2:I2"/>
    <mergeCell ref="C5:D5"/>
    <mergeCell ref="E5:F5"/>
    <mergeCell ref="G5:H5"/>
    <mergeCell ref="A5:A7"/>
    <mergeCell ref="B5:B7"/>
    <mergeCell ref="I5:I7"/>
  </mergeCells>
  <phoneticPr fontId="42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22"/>
  <sheetViews>
    <sheetView view="pageBreakPreview" zoomScaleNormal="100" zoomScaleSheetLayoutView="100" workbookViewId="0">
      <selection activeCell="G16" sqref="G16"/>
    </sheetView>
  </sheetViews>
  <sheetFormatPr defaultColWidth="9" defaultRowHeight="20.100000000000001" customHeight="1" x14ac:dyDescent="0.15"/>
  <cols>
    <col min="1" max="1" width="5.25" style="105" customWidth="1"/>
    <col min="2" max="2" width="36.5" style="105" customWidth="1"/>
    <col min="3" max="3" width="11.75" style="106" customWidth="1"/>
    <col min="4" max="4" width="13.25" style="107" customWidth="1"/>
    <col min="5" max="5" width="13.25" style="108" customWidth="1"/>
    <col min="6" max="6" width="11.25" style="109" customWidth="1"/>
    <col min="7" max="7" width="12.5" style="110" customWidth="1"/>
    <col min="8" max="8" width="10.75" style="107" customWidth="1"/>
    <col min="9" max="9" width="19.75" style="105" customWidth="1"/>
    <col min="10" max="254" width="9" customWidth="1"/>
  </cols>
  <sheetData>
    <row r="1" spans="1:9" ht="20.100000000000001" customHeight="1" x14ac:dyDescent="0.15">
      <c r="A1" s="111" t="s">
        <v>184</v>
      </c>
    </row>
    <row r="2" spans="1:9" s="104" customFormat="1" ht="20.100000000000001" customHeight="1" x14ac:dyDescent="0.15">
      <c r="A2" s="260" t="s">
        <v>185</v>
      </c>
      <c r="B2" s="260"/>
      <c r="C2" s="260"/>
      <c r="D2" s="260"/>
      <c r="E2" s="260"/>
      <c r="F2" s="260"/>
      <c r="G2" s="260"/>
      <c r="H2" s="260"/>
      <c r="I2" s="260"/>
    </row>
    <row r="3" spans="1:9" ht="20.100000000000001" customHeight="1" x14ac:dyDescent="0.15">
      <c r="A3" s="57" t="str">
        <f>'1废弃电器电子产品收购及拆解汇总情况表'!A3</f>
        <v>单位名称：南通森蓝环保科技有限公司</v>
      </c>
      <c r="B3" s="112"/>
    </row>
    <row r="4" spans="1:9" ht="20.100000000000001" customHeight="1" x14ac:dyDescent="0.15">
      <c r="A4" s="17" t="s">
        <v>3</v>
      </c>
      <c r="B4" s="112"/>
    </row>
    <row r="5" spans="1:9" s="104" customFormat="1" ht="20.100000000000001" customHeight="1" x14ac:dyDescent="0.15">
      <c r="A5" s="261" t="s">
        <v>175</v>
      </c>
      <c r="B5" s="264" t="s">
        <v>176</v>
      </c>
      <c r="C5" s="261" t="s">
        <v>177</v>
      </c>
      <c r="D5" s="261"/>
      <c r="E5" s="262" t="s">
        <v>178</v>
      </c>
      <c r="F5" s="262"/>
      <c r="G5" s="263" t="s">
        <v>179</v>
      </c>
      <c r="H5" s="263"/>
      <c r="I5" s="261" t="s">
        <v>180</v>
      </c>
    </row>
    <row r="6" spans="1:9" s="104" customFormat="1" ht="20.100000000000001" customHeight="1" x14ac:dyDescent="0.15">
      <c r="A6" s="261"/>
      <c r="B6" s="264"/>
      <c r="C6" s="113" t="s">
        <v>46</v>
      </c>
      <c r="D6" s="65" t="s">
        <v>181</v>
      </c>
      <c r="E6" s="114" t="s">
        <v>46</v>
      </c>
      <c r="F6" s="115" t="s">
        <v>181</v>
      </c>
      <c r="G6" s="113" t="s">
        <v>46</v>
      </c>
      <c r="H6" s="65" t="s">
        <v>181</v>
      </c>
      <c r="I6" s="261"/>
    </row>
    <row r="7" spans="1:9" s="104" customFormat="1" ht="20.100000000000001" customHeight="1" x14ac:dyDescent="0.15">
      <c r="A7" s="261"/>
      <c r="B7" s="264"/>
      <c r="C7" s="113" t="s">
        <v>182</v>
      </c>
      <c r="D7" s="65" t="s">
        <v>183</v>
      </c>
      <c r="E7" s="114" t="s">
        <v>182</v>
      </c>
      <c r="F7" s="115" t="s">
        <v>183</v>
      </c>
      <c r="G7" s="113" t="s">
        <v>182</v>
      </c>
      <c r="H7" s="65" t="s">
        <v>183</v>
      </c>
      <c r="I7" s="261"/>
    </row>
    <row r="8" spans="1:9" s="104" customFormat="1" ht="20.100000000000001" customHeight="1" x14ac:dyDescent="0.15">
      <c r="A8" s="59">
        <v>1</v>
      </c>
      <c r="B8" s="116" t="s">
        <v>12</v>
      </c>
      <c r="C8" s="117">
        <f>'1废弃电器电子产品收购及拆解汇总情况表'!F8-200</f>
        <v>51618</v>
      </c>
      <c r="D8" s="123">
        <f>'1废弃电器电子产品收购及拆解汇总情况表'!G8</f>
        <v>975.21</v>
      </c>
      <c r="E8" s="118"/>
      <c r="F8" s="119"/>
      <c r="G8" s="120">
        <f>C8-E8</f>
        <v>51618</v>
      </c>
      <c r="H8" s="120">
        <f>D8-F8</f>
        <v>975</v>
      </c>
      <c r="I8" s="124"/>
    </row>
    <row r="9" spans="1:9" s="104" customFormat="1" ht="20.100000000000001" customHeight="1" x14ac:dyDescent="0.15">
      <c r="A9" s="59">
        <v>2</v>
      </c>
      <c r="B9" s="116" t="s">
        <v>13</v>
      </c>
      <c r="C9" s="117">
        <f>'1废弃电器电子产品收购及拆解汇总情况表'!F9-183</f>
        <v>41174</v>
      </c>
      <c r="D9" s="123">
        <f>'1废弃电器电子产品收购及拆解汇总情况表'!G9</f>
        <v>1521.4</v>
      </c>
      <c r="E9" s="118"/>
      <c r="F9" s="119"/>
      <c r="G9" s="120">
        <f>C9-E9</f>
        <v>41174</v>
      </c>
      <c r="H9" s="121">
        <f t="shared" ref="G9:H21" si="0">D9-F9</f>
        <v>1521.4</v>
      </c>
      <c r="I9" s="124"/>
    </row>
    <row r="10" spans="1:9" s="104" customFormat="1" ht="20.100000000000001" customHeight="1" x14ac:dyDescent="0.15">
      <c r="A10" s="59">
        <v>3</v>
      </c>
      <c r="B10" s="116" t="s">
        <v>14</v>
      </c>
      <c r="C10" s="117">
        <f>'1废弃电器电子产品收购及拆解汇总情况表'!F10-183</f>
        <v>41174</v>
      </c>
      <c r="D10" s="123">
        <f>'1废弃电器电子产品收购及拆解汇总情况表'!G10</f>
        <v>1521.4</v>
      </c>
      <c r="E10" s="118"/>
      <c r="F10" s="119"/>
      <c r="G10" s="120">
        <f t="shared" si="0"/>
        <v>41174</v>
      </c>
      <c r="H10" s="121">
        <f t="shared" si="0"/>
        <v>1521.4</v>
      </c>
      <c r="I10" s="124"/>
    </row>
    <row r="11" spans="1:9" s="104" customFormat="1" ht="20.100000000000001" customHeight="1" x14ac:dyDescent="0.15">
      <c r="A11" s="59">
        <v>4</v>
      </c>
      <c r="B11" s="116" t="s">
        <v>15</v>
      </c>
      <c r="C11" s="117">
        <f>'1废弃电器电子产品收购及拆解汇总情况表'!F11</f>
        <v>0</v>
      </c>
      <c r="D11" s="123">
        <f>'1废弃电器电子产品收购及拆解汇总情况表'!G11</f>
        <v>0</v>
      </c>
      <c r="E11" s="118"/>
      <c r="F11" s="119"/>
      <c r="G11" s="120">
        <f t="shared" si="0"/>
        <v>0</v>
      </c>
      <c r="H11" s="121">
        <f t="shared" si="0"/>
        <v>0</v>
      </c>
      <c r="I11" s="124"/>
    </row>
    <row r="12" spans="1:9" s="104" customFormat="1" ht="20.100000000000001" customHeight="1" x14ac:dyDescent="0.15">
      <c r="A12" s="59">
        <v>5</v>
      </c>
      <c r="B12" s="116" t="s">
        <v>16</v>
      </c>
      <c r="C12" s="117">
        <f>'1废弃电器电子产品收购及拆解汇总情况表'!F12-71</f>
        <v>31386</v>
      </c>
      <c r="D12" s="123">
        <f>'1废弃电器电子产品收购及拆解汇总情况表'!G12</f>
        <v>1404.9</v>
      </c>
      <c r="E12" s="118"/>
      <c r="F12" s="119"/>
      <c r="G12" s="120">
        <f>C12-E12</f>
        <v>31386</v>
      </c>
      <c r="H12" s="121">
        <f t="shared" si="0"/>
        <v>1404.9</v>
      </c>
      <c r="I12" s="124"/>
    </row>
    <row r="13" spans="1:9" s="104" customFormat="1" ht="20.100000000000001" customHeight="1" x14ac:dyDescent="0.15">
      <c r="A13" s="59">
        <v>6</v>
      </c>
      <c r="B13" s="116" t="s">
        <v>17</v>
      </c>
      <c r="C13" s="117">
        <f>'1废弃电器电子产品收购及拆解汇总情况表'!F13-1</f>
        <v>11189</v>
      </c>
      <c r="D13" s="123">
        <f>'1废弃电器电子产品收购及拆解汇总情况表'!G13</f>
        <v>79.44</v>
      </c>
      <c r="E13" s="118"/>
      <c r="F13" s="119"/>
      <c r="G13" s="120">
        <f t="shared" ref="G13:G18" si="1">C13-E13</f>
        <v>11189</v>
      </c>
      <c r="H13" s="121">
        <f t="shared" si="0"/>
        <v>79.44</v>
      </c>
      <c r="I13" s="124"/>
    </row>
    <row r="14" spans="1:9" s="104" customFormat="1" ht="20.100000000000001" customHeight="1" x14ac:dyDescent="0.15">
      <c r="A14" s="59">
        <v>7</v>
      </c>
      <c r="B14" s="116" t="s">
        <v>18</v>
      </c>
      <c r="C14" s="117">
        <f>'1废弃电器电子产品收购及拆解汇总情况表'!F14-3</f>
        <v>14488</v>
      </c>
      <c r="D14" s="123">
        <f>'1废弃电器电子产品收购及拆解汇总情况表'!G14</f>
        <v>339.73</v>
      </c>
      <c r="E14" s="118"/>
      <c r="F14" s="119"/>
      <c r="G14" s="120">
        <f t="shared" si="1"/>
        <v>14488</v>
      </c>
      <c r="H14" s="121">
        <f t="shared" si="0"/>
        <v>339.73</v>
      </c>
      <c r="I14" s="124"/>
    </row>
    <row r="15" spans="1:9" s="104" customFormat="1" ht="20.100000000000001" customHeight="1" x14ac:dyDescent="0.15">
      <c r="A15" s="59">
        <v>8</v>
      </c>
      <c r="B15" s="116" t="s">
        <v>19</v>
      </c>
      <c r="C15" s="117">
        <f>'1废弃电器电子产品收购及拆解汇总情况表'!F15-11</f>
        <v>976</v>
      </c>
      <c r="D15" s="123">
        <f>'1废弃电器电子产品收购及拆解汇总情况表'!G15</f>
        <v>37.81</v>
      </c>
      <c r="E15" s="118"/>
      <c r="F15" s="119"/>
      <c r="G15" s="120">
        <f t="shared" si="1"/>
        <v>976</v>
      </c>
      <c r="H15" s="121">
        <f t="shared" si="0"/>
        <v>37.81</v>
      </c>
      <c r="I15" s="124"/>
    </row>
    <row r="16" spans="1:9" s="104" customFormat="1" ht="20.100000000000001" customHeight="1" x14ac:dyDescent="0.15">
      <c r="A16" s="59">
        <v>9</v>
      </c>
      <c r="B16" s="116" t="s">
        <v>20</v>
      </c>
      <c r="C16" s="117">
        <f>'1废弃电器电子产品收购及拆解汇总情况表'!F16</f>
        <v>0</v>
      </c>
      <c r="D16" s="123">
        <f>'1废弃电器电子产品收购及拆解汇总情况表'!G16</f>
        <v>0</v>
      </c>
      <c r="E16" s="118"/>
      <c r="F16" s="119"/>
      <c r="G16" s="120">
        <f t="shared" si="1"/>
        <v>0</v>
      </c>
      <c r="H16" s="121">
        <f t="shared" si="0"/>
        <v>0</v>
      </c>
      <c r="I16" s="124"/>
    </row>
    <row r="17" spans="1:9" s="104" customFormat="1" ht="20.100000000000001" customHeight="1" x14ac:dyDescent="0.15">
      <c r="A17" s="59">
        <v>10</v>
      </c>
      <c r="B17" s="116" t="s">
        <v>21</v>
      </c>
      <c r="C17" s="117">
        <f>'1废弃电器电子产品收购及拆解汇总情况表'!F17</f>
        <v>0</v>
      </c>
      <c r="D17" s="123">
        <f>'1废弃电器电子产品收购及拆解汇总情况表'!G17</f>
        <v>0</v>
      </c>
      <c r="E17" s="118"/>
      <c r="F17" s="119"/>
      <c r="G17" s="120">
        <f t="shared" si="1"/>
        <v>0</v>
      </c>
      <c r="H17" s="121">
        <f t="shared" si="0"/>
        <v>0</v>
      </c>
      <c r="I17" s="124"/>
    </row>
    <row r="18" spans="1:9" ht="20.100000000000001" customHeight="1" x14ac:dyDescent="0.15">
      <c r="A18" s="59">
        <v>11</v>
      </c>
      <c r="B18" s="116" t="s">
        <v>22</v>
      </c>
      <c r="C18" s="117">
        <f>'1废弃电器电子产品收购及拆解汇总情况表'!F18</f>
        <v>0</v>
      </c>
      <c r="D18" s="123">
        <f>'1废弃电器电子产品收购及拆解汇总情况表'!G18</f>
        <v>0</v>
      </c>
      <c r="E18" s="118"/>
      <c r="F18" s="119"/>
      <c r="G18" s="120">
        <f t="shared" si="1"/>
        <v>0</v>
      </c>
      <c r="H18" s="121">
        <f t="shared" si="0"/>
        <v>0</v>
      </c>
      <c r="I18" s="124"/>
    </row>
    <row r="19" spans="1:9" ht="20.100000000000001" customHeight="1" x14ac:dyDescent="0.15">
      <c r="A19" s="59">
        <v>12</v>
      </c>
      <c r="B19" s="116" t="s">
        <v>23</v>
      </c>
      <c r="C19" s="117">
        <f>'1废弃电器电子产品收购及拆解汇总情况表'!F19</f>
        <v>0</v>
      </c>
      <c r="D19" s="123">
        <f>'1废弃电器电子产品收购及拆解汇总情况表'!G19</f>
        <v>0</v>
      </c>
      <c r="E19" s="118"/>
      <c r="F19" s="119"/>
      <c r="G19" s="120">
        <f t="shared" si="0"/>
        <v>0</v>
      </c>
      <c r="H19" s="121">
        <f t="shared" si="0"/>
        <v>0</v>
      </c>
      <c r="I19" s="124"/>
    </row>
    <row r="20" spans="1:9" ht="20.100000000000001" customHeight="1" x14ac:dyDescent="0.15">
      <c r="A20" s="59">
        <v>13</v>
      </c>
      <c r="B20" s="116" t="s">
        <v>24</v>
      </c>
      <c r="C20" s="117">
        <f>'1废弃电器电子产品收购及拆解汇总情况表'!F20</f>
        <v>0</v>
      </c>
      <c r="D20" s="123">
        <f>'1废弃电器电子产品收购及拆解汇总情况表'!G20</f>
        <v>0</v>
      </c>
      <c r="E20" s="118"/>
      <c r="F20" s="119"/>
      <c r="G20" s="120">
        <f t="shared" si="0"/>
        <v>0</v>
      </c>
      <c r="H20" s="121">
        <f t="shared" si="0"/>
        <v>0</v>
      </c>
      <c r="I20" s="125"/>
    </row>
    <row r="21" spans="1:9" ht="20.100000000000001" customHeight="1" x14ac:dyDescent="0.15">
      <c r="A21" s="122"/>
      <c r="B21" s="60" t="s">
        <v>186</v>
      </c>
      <c r="C21" s="117">
        <f>C8+C9+C12+C13+C14+C15+C16</f>
        <v>150831</v>
      </c>
      <c r="D21" s="123">
        <f>D8+D9+D12+D13+D14+D15+D16</f>
        <v>4358.49</v>
      </c>
      <c r="E21" s="221">
        <f>SUM(E8:E16)-E10</f>
        <v>0</v>
      </c>
      <c r="F21" s="221">
        <f>SUM(F8:F19)</f>
        <v>0</v>
      </c>
      <c r="G21" s="117">
        <f>C21-E21</f>
        <v>150831</v>
      </c>
      <c r="H21" s="123">
        <f t="shared" si="0"/>
        <v>4358.49</v>
      </c>
      <c r="I21" s="122"/>
    </row>
    <row r="22" spans="1:9" ht="20.100000000000001" customHeight="1" x14ac:dyDescent="0.15">
      <c r="C22" s="107"/>
    </row>
  </sheetData>
  <mergeCells count="7">
    <mergeCell ref="A2:I2"/>
    <mergeCell ref="C5:D5"/>
    <mergeCell ref="E5:F5"/>
    <mergeCell ref="G5:H5"/>
    <mergeCell ref="A5:A7"/>
    <mergeCell ref="B5:B7"/>
    <mergeCell ref="I5:I7"/>
  </mergeCells>
  <phoneticPr fontId="42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0"/>
  <sheetViews>
    <sheetView view="pageBreakPreview" zoomScaleNormal="115" zoomScaleSheetLayoutView="100" workbookViewId="0">
      <pane xSplit="3" ySplit="6" topLeftCell="D16" activePane="bottomRight" state="frozen"/>
      <selection pane="topRight"/>
      <selection pane="bottomLeft"/>
      <selection pane="bottomRight" activeCell="K35" sqref="K35"/>
    </sheetView>
  </sheetViews>
  <sheetFormatPr defaultColWidth="9" defaultRowHeight="20.100000000000001" customHeight="1" x14ac:dyDescent="0.15"/>
  <cols>
    <col min="1" max="1" width="5.25" style="54" customWidth="1"/>
    <col min="2" max="2" width="8.625" style="54" customWidth="1"/>
    <col min="3" max="3" width="19" style="54" customWidth="1"/>
    <col min="4" max="4" width="13.75" style="55" customWidth="1"/>
    <col min="5" max="5" width="14" style="55" customWidth="1"/>
    <col min="6" max="6" width="12.75" style="55" customWidth="1"/>
    <col min="7" max="7" width="16" style="55" customWidth="1"/>
    <col min="8" max="8" width="15.25" style="55" customWidth="1"/>
    <col min="9" max="9" width="14.75" style="55" customWidth="1"/>
    <col min="10" max="10" width="14.25" style="54" customWidth="1"/>
    <col min="11" max="250" width="9" style="54"/>
    <col min="251" max="251" width="5.25" style="54" customWidth="1"/>
    <col min="252" max="252" width="18.75" style="54" customWidth="1"/>
    <col min="253" max="253" width="19" style="54" customWidth="1"/>
    <col min="254" max="254" width="13.75" style="54" customWidth="1"/>
    <col min="255" max="255" width="14" style="54" customWidth="1"/>
    <col min="256" max="256" width="12.75" style="54" customWidth="1"/>
    <col min="257" max="257" width="16" style="54" customWidth="1"/>
    <col min="258" max="258" width="15.25" style="54" customWidth="1"/>
    <col min="259" max="259" width="14.75" style="54" customWidth="1"/>
    <col min="260" max="260" width="14.25" style="54" customWidth="1"/>
    <col min="261" max="506" width="9" style="54"/>
    <col min="507" max="507" width="5.25" style="54" customWidth="1"/>
    <col min="508" max="508" width="18.75" style="54" customWidth="1"/>
    <col min="509" max="509" width="19" style="54" customWidth="1"/>
    <col min="510" max="510" width="13.75" style="54" customWidth="1"/>
    <col min="511" max="511" width="14" style="54" customWidth="1"/>
    <col min="512" max="512" width="12.75" style="54" customWidth="1"/>
    <col min="513" max="513" width="16" style="54" customWidth="1"/>
    <col min="514" max="514" width="15.25" style="54" customWidth="1"/>
    <col min="515" max="515" width="14.75" style="54" customWidth="1"/>
    <col min="516" max="516" width="14.25" style="54" customWidth="1"/>
    <col min="517" max="762" width="9" style="54"/>
    <col min="763" max="763" width="5.25" style="54" customWidth="1"/>
    <col min="764" max="764" width="18.75" style="54" customWidth="1"/>
    <col min="765" max="765" width="19" style="54" customWidth="1"/>
    <col min="766" max="766" width="13.75" style="54" customWidth="1"/>
    <col min="767" max="767" width="14" style="54" customWidth="1"/>
    <col min="768" max="768" width="12.75" style="54" customWidth="1"/>
    <col min="769" max="769" width="16" style="54" customWidth="1"/>
    <col min="770" max="770" width="15.25" style="54" customWidth="1"/>
    <col min="771" max="771" width="14.75" style="54" customWidth="1"/>
    <col min="772" max="772" width="14.25" style="54" customWidth="1"/>
    <col min="773" max="1018" width="9" style="54"/>
    <col min="1019" max="1019" width="5.25" style="54" customWidth="1"/>
    <col min="1020" max="1020" width="18.75" style="54" customWidth="1"/>
    <col min="1021" max="1021" width="19" style="54" customWidth="1"/>
    <col min="1022" max="1022" width="13.75" style="54" customWidth="1"/>
    <col min="1023" max="1023" width="14" style="54" customWidth="1"/>
    <col min="1024" max="1024" width="12.75" style="54" customWidth="1"/>
    <col min="1025" max="1025" width="16" style="54" customWidth="1"/>
    <col min="1026" max="1026" width="15.25" style="54" customWidth="1"/>
    <col min="1027" max="1027" width="14.75" style="54" customWidth="1"/>
    <col min="1028" max="1028" width="14.25" style="54" customWidth="1"/>
    <col min="1029" max="1274" width="9" style="54"/>
    <col min="1275" max="1275" width="5.25" style="54" customWidth="1"/>
    <col min="1276" max="1276" width="18.75" style="54" customWidth="1"/>
    <col min="1277" max="1277" width="19" style="54" customWidth="1"/>
    <col min="1278" max="1278" width="13.75" style="54" customWidth="1"/>
    <col min="1279" max="1279" width="14" style="54" customWidth="1"/>
    <col min="1280" max="1280" width="12.75" style="54" customWidth="1"/>
    <col min="1281" max="1281" width="16" style="54" customWidth="1"/>
    <col min="1282" max="1282" width="15.25" style="54" customWidth="1"/>
    <col min="1283" max="1283" width="14.75" style="54" customWidth="1"/>
    <col min="1284" max="1284" width="14.25" style="54" customWidth="1"/>
    <col min="1285" max="1530" width="9" style="54"/>
    <col min="1531" max="1531" width="5.25" style="54" customWidth="1"/>
    <col min="1532" max="1532" width="18.75" style="54" customWidth="1"/>
    <col min="1533" max="1533" width="19" style="54" customWidth="1"/>
    <col min="1534" max="1534" width="13.75" style="54" customWidth="1"/>
    <col min="1535" max="1535" width="14" style="54" customWidth="1"/>
    <col min="1536" max="1536" width="12.75" style="54" customWidth="1"/>
    <col min="1537" max="1537" width="16" style="54" customWidth="1"/>
    <col min="1538" max="1538" width="15.25" style="54" customWidth="1"/>
    <col min="1539" max="1539" width="14.75" style="54" customWidth="1"/>
    <col min="1540" max="1540" width="14.25" style="54" customWidth="1"/>
    <col min="1541" max="1786" width="9" style="54"/>
    <col min="1787" max="1787" width="5.25" style="54" customWidth="1"/>
    <col min="1788" max="1788" width="18.75" style="54" customWidth="1"/>
    <col min="1789" max="1789" width="19" style="54" customWidth="1"/>
    <col min="1790" max="1790" width="13.75" style="54" customWidth="1"/>
    <col min="1791" max="1791" width="14" style="54" customWidth="1"/>
    <col min="1792" max="1792" width="12.75" style="54" customWidth="1"/>
    <col min="1793" max="1793" width="16" style="54" customWidth="1"/>
    <col min="1794" max="1794" width="15.25" style="54" customWidth="1"/>
    <col min="1795" max="1795" width="14.75" style="54" customWidth="1"/>
    <col min="1796" max="1796" width="14.25" style="54" customWidth="1"/>
    <col min="1797" max="2042" width="9" style="54"/>
    <col min="2043" max="2043" width="5.25" style="54" customWidth="1"/>
    <col min="2044" max="2044" width="18.75" style="54" customWidth="1"/>
    <col min="2045" max="2045" width="19" style="54" customWidth="1"/>
    <col min="2046" max="2046" width="13.75" style="54" customWidth="1"/>
    <col min="2047" max="2047" width="14" style="54" customWidth="1"/>
    <col min="2048" max="2048" width="12.75" style="54" customWidth="1"/>
    <col min="2049" max="2049" width="16" style="54" customWidth="1"/>
    <col min="2050" max="2050" width="15.25" style="54" customWidth="1"/>
    <col min="2051" max="2051" width="14.75" style="54" customWidth="1"/>
    <col min="2052" max="2052" width="14.25" style="54" customWidth="1"/>
    <col min="2053" max="2298" width="9" style="54"/>
    <col min="2299" max="2299" width="5.25" style="54" customWidth="1"/>
    <col min="2300" max="2300" width="18.75" style="54" customWidth="1"/>
    <col min="2301" max="2301" width="19" style="54" customWidth="1"/>
    <col min="2302" max="2302" width="13.75" style="54" customWidth="1"/>
    <col min="2303" max="2303" width="14" style="54" customWidth="1"/>
    <col min="2304" max="2304" width="12.75" style="54" customWidth="1"/>
    <col min="2305" max="2305" width="16" style="54" customWidth="1"/>
    <col min="2306" max="2306" width="15.25" style="54" customWidth="1"/>
    <col min="2307" max="2307" width="14.75" style="54" customWidth="1"/>
    <col min="2308" max="2308" width="14.25" style="54" customWidth="1"/>
    <col min="2309" max="2554" width="9" style="54"/>
    <col min="2555" max="2555" width="5.25" style="54" customWidth="1"/>
    <col min="2556" max="2556" width="18.75" style="54" customWidth="1"/>
    <col min="2557" max="2557" width="19" style="54" customWidth="1"/>
    <col min="2558" max="2558" width="13.75" style="54" customWidth="1"/>
    <col min="2559" max="2559" width="14" style="54" customWidth="1"/>
    <col min="2560" max="2560" width="12.75" style="54" customWidth="1"/>
    <col min="2561" max="2561" width="16" style="54" customWidth="1"/>
    <col min="2562" max="2562" width="15.25" style="54" customWidth="1"/>
    <col min="2563" max="2563" width="14.75" style="54" customWidth="1"/>
    <col min="2564" max="2564" width="14.25" style="54" customWidth="1"/>
    <col min="2565" max="2810" width="9" style="54"/>
    <col min="2811" max="2811" width="5.25" style="54" customWidth="1"/>
    <col min="2812" max="2812" width="18.75" style="54" customWidth="1"/>
    <col min="2813" max="2813" width="19" style="54" customWidth="1"/>
    <col min="2814" max="2814" width="13.75" style="54" customWidth="1"/>
    <col min="2815" max="2815" width="14" style="54" customWidth="1"/>
    <col min="2816" max="2816" width="12.75" style="54" customWidth="1"/>
    <col min="2817" max="2817" width="16" style="54" customWidth="1"/>
    <col min="2818" max="2818" width="15.25" style="54" customWidth="1"/>
    <col min="2819" max="2819" width="14.75" style="54" customWidth="1"/>
    <col min="2820" max="2820" width="14.25" style="54" customWidth="1"/>
    <col min="2821" max="3066" width="9" style="54"/>
    <col min="3067" max="3067" width="5.25" style="54" customWidth="1"/>
    <col min="3068" max="3068" width="18.75" style="54" customWidth="1"/>
    <col min="3069" max="3069" width="19" style="54" customWidth="1"/>
    <col min="3070" max="3070" width="13.75" style="54" customWidth="1"/>
    <col min="3071" max="3071" width="14" style="54" customWidth="1"/>
    <col min="3072" max="3072" width="12.75" style="54" customWidth="1"/>
    <col min="3073" max="3073" width="16" style="54" customWidth="1"/>
    <col min="3074" max="3074" width="15.25" style="54" customWidth="1"/>
    <col min="3075" max="3075" width="14.75" style="54" customWidth="1"/>
    <col min="3076" max="3076" width="14.25" style="54" customWidth="1"/>
    <col min="3077" max="3322" width="9" style="54"/>
    <col min="3323" max="3323" width="5.25" style="54" customWidth="1"/>
    <col min="3324" max="3324" width="18.75" style="54" customWidth="1"/>
    <col min="3325" max="3325" width="19" style="54" customWidth="1"/>
    <col min="3326" max="3326" width="13.75" style="54" customWidth="1"/>
    <col min="3327" max="3327" width="14" style="54" customWidth="1"/>
    <col min="3328" max="3328" width="12.75" style="54" customWidth="1"/>
    <col min="3329" max="3329" width="16" style="54" customWidth="1"/>
    <col min="3330" max="3330" width="15.25" style="54" customWidth="1"/>
    <col min="3331" max="3331" width="14.75" style="54" customWidth="1"/>
    <col min="3332" max="3332" width="14.25" style="54" customWidth="1"/>
    <col min="3333" max="3578" width="9" style="54"/>
    <col min="3579" max="3579" width="5.25" style="54" customWidth="1"/>
    <col min="3580" max="3580" width="18.75" style="54" customWidth="1"/>
    <col min="3581" max="3581" width="19" style="54" customWidth="1"/>
    <col min="3582" max="3582" width="13.75" style="54" customWidth="1"/>
    <col min="3583" max="3583" width="14" style="54" customWidth="1"/>
    <col min="3584" max="3584" width="12.75" style="54" customWidth="1"/>
    <col min="3585" max="3585" width="16" style="54" customWidth="1"/>
    <col min="3586" max="3586" width="15.25" style="54" customWidth="1"/>
    <col min="3587" max="3587" width="14.75" style="54" customWidth="1"/>
    <col min="3588" max="3588" width="14.25" style="54" customWidth="1"/>
    <col min="3589" max="3834" width="9" style="54"/>
    <col min="3835" max="3835" width="5.25" style="54" customWidth="1"/>
    <col min="3836" max="3836" width="18.75" style="54" customWidth="1"/>
    <col min="3837" max="3837" width="19" style="54" customWidth="1"/>
    <col min="3838" max="3838" width="13.75" style="54" customWidth="1"/>
    <col min="3839" max="3839" width="14" style="54" customWidth="1"/>
    <col min="3840" max="3840" width="12.75" style="54" customWidth="1"/>
    <col min="3841" max="3841" width="16" style="54" customWidth="1"/>
    <col min="3842" max="3842" width="15.25" style="54" customWidth="1"/>
    <col min="3843" max="3843" width="14.75" style="54" customWidth="1"/>
    <col min="3844" max="3844" width="14.25" style="54" customWidth="1"/>
    <col min="3845" max="4090" width="9" style="54"/>
    <col min="4091" max="4091" width="5.25" style="54" customWidth="1"/>
    <col min="4092" max="4092" width="18.75" style="54" customWidth="1"/>
    <col min="4093" max="4093" width="19" style="54" customWidth="1"/>
    <col min="4094" max="4094" width="13.75" style="54" customWidth="1"/>
    <col min="4095" max="4095" width="14" style="54" customWidth="1"/>
    <col min="4096" max="4096" width="12.75" style="54" customWidth="1"/>
    <col min="4097" max="4097" width="16" style="54" customWidth="1"/>
    <col min="4098" max="4098" width="15.25" style="54" customWidth="1"/>
    <col min="4099" max="4099" width="14.75" style="54" customWidth="1"/>
    <col min="4100" max="4100" width="14.25" style="54" customWidth="1"/>
    <col min="4101" max="4346" width="9" style="54"/>
    <col min="4347" max="4347" width="5.25" style="54" customWidth="1"/>
    <col min="4348" max="4348" width="18.75" style="54" customWidth="1"/>
    <col min="4349" max="4349" width="19" style="54" customWidth="1"/>
    <col min="4350" max="4350" width="13.75" style="54" customWidth="1"/>
    <col min="4351" max="4351" width="14" style="54" customWidth="1"/>
    <col min="4352" max="4352" width="12.75" style="54" customWidth="1"/>
    <col min="4353" max="4353" width="16" style="54" customWidth="1"/>
    <col min="4354" max="4354" width="15.25" style="54" customWidth="1"/>
    <col min="4355" max="4355" width="14.75" style="54" customWidth="1"/>
    <col min="4356" max="4356" width="14.25" style="54" customWidth="1"/>
    <col min="4357" max="4602" width="9" style="54"/>
    <col min="4603" max="4603" width="5.25" style="54" customWidth="1"/>
    <col min="4604" max="4604" width="18.75" style="54" customWidth="1"/>
    <col min="4605" max="4605" width="19" style="54" customWidth="1"/>
    <col min="4606" max="4606" width="13.75" style="54" customWidth="1"/>
    <col min="4607" max="4607" width="14" style="54" customWidth="1"/>
    <col min="4608" max="4608" width="12.75" style="54" customWidth="1"/>
    <col min="4609" max="4609" width="16" style="54" customWidth="1"/>
    <col min="4610" max="4610" width="15.25" style="54" customWidth="1"/>
    <col min="4611" max="4611" width="14.75" style="54" customWidth="1"/>
    <col min="4612" max="4612" width="14.25" style="54" customWidth="1"/>
    <col min="4613" max="4858" width="9" style="54"/>
    <col min="4859" max="4859" width="5.25" style="54" customWidth="1"/>
    <col min="4860" max="4860" width="18.75" style="54" customWidth="1"/>
    <col min="4861" max="4861" width="19" style="54" customWidth="1"/>
    <col min="4862" max="4862" width="13.75" style="54" customWidth="1"/>
    <col min="4863" max="4863" width="14" style="54" customWidth="1"/>
    <col min="4864" max="4864" width="12.75" style="54" customWidth="1"/>
    <col min="4865" max="4865" width="16" style="54" customWidth="1"/>
    <col min="4866" max="4866" width="15.25" style="54" customWidth="1"/>
    <col min="4867" max="4867" width="14.75" style="54" customWidth="1"/>
    <col min="4868" max="4868" width="14.25" style="54" customWidth="1"/>
    <col min="4869" max="5114" width="9" style="54"/>
    <col min="5115" max="5115" width="5.25" style="54" customWidth="1"/>
    <col min="5116" max="5116" width="18.75" style="54" customWidth="1"/>
    <col min="5117" max="5117" width="19" style="54" customWidth="1"/>
    <col min="5118" max="5118" width="13.75" style="54" customWidth="1"/>
    <col min="5119" max="5119" width="14" style="54" customWidth="1"/>
    <col min="5120" max="5120" width="12.75" style="54" customWidth="1"/>
    <col min="5121" max="5121" width="16" style="54" customWidth="1"/>
    <col min="5122" max="5122" width="15.25" style="54" customWidth="1"/>
    <col min="5123" max="5123" width="14.75" style="54" customWidth="1"/>
    <col min="5124" max="5124" width="14.25" style="54" customWidth="1"/>
    <col min="5125" max="5370" width="9" style="54"/>
    <col min="5371" max="5371" width="5.25" style="54" customWidth="1"/>
    <col min="5372" max="5372" width="18.75" style="54" customWidth="1"/>
    <col min="5373" max="5373" width="19" style="54" customWidth="1"/>
    <col min="5374" max="5374" width="13.75" style="54" customWidth="1"/>
    <col min="5375" max="5375" width="14" style="54" customWidth="1"/>
    <col min="5376" max="5376" width="12.75" style="54" customWidth="1"/>
    <col min="5377" max="5377" width="16" style="54" customWidth="1"/>
    <col min="5378" max="5378" width="15.25" style="54" customWidth="1"/>
    <col min="5379" max="5379" width="14.75" style="54" customWidth="1"/>
    <col min="5380" max="5380" width="14.25" style="54" customWidth="1"/>
    <col min="5381" max="5626" width="9" style="54"/>
    <col min="5627" max="5627" width="5.25" style="54" customWidth="1"/>
    <col min="5628" max="5628" width="18.75" style="54" customWidth="1"/>
    <col min="5629" max="5629" width="19" style="54" customWidth="1"/>
    <col min="5630" max="5630" width="13.75" style="54" customWidth="1"/>
    <col min="5631" max="5631" width="14" style="54" customWidth="1"/>
    <col min="5632" max="5632" width="12.75" style="54" customWidth="1"/>
    <col min="5633" max="5633" width="16" style="54" customWidth="1"/>
    <col min="5634" max="5634" width="15.25" style="54" customWidth="1"/>
    <col min="5635" max="5635" width="14.75" style="54" customWidth="1"/>
    <col min="5636" max="5636" width="14.25" style="54" customWidth="1"/>
    <col min="5637" max="5882" width="9" style="54"/>
    <col min="5883" max="5883" width="5.25" style="54" customWidth="1"/>
    <col min="5884" max="5884" width="18.75" style="54" customWidth="1"/>
    <col min="5885" max="5885" width="19" style="54" customWidth="1"/>
    <col min="5886" max="5886" width="13.75" style="54" customWidth="1"/>
    <col min="5887" max="5887" width="14" style="54" customWidth="1"/>
    <col min="5888" max="5888" width="12.75" style="54" customWidth="1"/>
    <col min="5889" max="5889" width="16" style="54" customWidth="1"/>
    <col min="5890" max="5890" width="15.25" style="54" customWidth="1"/>
    <col min="5891" max="5891" width="14.75" style="54" customWidth="1"/>
    <col min="5892" max="5892" width="14.25" style="54" customWidth="1"/>
    <col min="5893" max="6138" width="9" style="54"/>
    <col min="6139" max="6139" width="5.25" style="54" customWidth="1"/>
    <col min="6140" max="6140" width="18.75" style="54" customWidth="1"/>
    <col min="6141" max="6141" width="19" style="54" customWidth="1"/>
    <col min="6142" max="6142" width="13.75" style="54" customWidth="1"/>
    <col min="6143" max="6143" width="14" style="54" customWidth="1"/>
    <col min="6144" max="6144" width="12.75" style="54" customWidth="1"/>
    <col min="6145" max="6145" width="16" style="54" customWidth="1"/>
    <col min="6146" max="6146" width="15.25" style="54" customWidth="1"/>
    <col min="6147" max="6147" width="14.75" style="54" customWidth="1"/>
    <col min="6148" max="6148" width="14.25" style="54" customWidth="1"/>
    <col min="6149" max="6394" width="9" style="54"/>
    <col min="6395" max="6395" width="5.25" style="54" customWidth="1"/>
    <col min="6396" max="6396" width="18.75" style="54" customWidth="1"/>
    <col min="6397" max="6397" width="19" style="54" customWidth="1"/>
    <col min="6398" max="6398" width="13.75" style="54" customWidth="1"/>
    <col min="6399" max="6399" width="14" style="54" customWidth="1"/>
    <col min="6400" max="6400" width="12.75" style="54" customWidth="1"/>
    <col min="6401" max="6401" width="16" style="54" customWidth="1"/>
    <col min="6402" max="6402" width="15.25" style="54" customWidth="1"/>
    <col min="6403" max="6403" width="14.75" style="54" customWidth="1"/>
    <col min="6404" max="6404" width="14.25" style="54" customWidth="1"/>
    <col min="6405" max="6650" width="9" style="54"/>
    <col min="6651" max="6651" width="5.25" style="54" customWidth="1"/>
    <col min="6652" max="6652" width="18.75" style="54" customWidth="1"/>
    <col min="6653" max="6653" width="19" style="54" customWidth="1"/>
    <col min="6654" max="6654" width="13.75" style="54" customWidth="1"/>
    <col min="6655" max="6655" width="14" style="54" customWidth="1"/>
    <col min="6656" max="6656" width="12.75" style="54" customWidth="1"/>
    <col min="6657" max="6657" width="16" style="54" customWidth="1"/>
    <col min="6658" max="6658" width="15.25" style="54" customWidth="1"/>
    <col min="6659" max="6659" width="14.75" style="54" customWidth="1"/>
    <col min="6660" max="6660" width="14.25" style="54" customWidth="1"/>
    <col min="6661" max="6906" width="9" style="54"/>
    <col min="6907" max="6907" width="5.25" style="54" customWidth="1"/>
    <col min="6908" max="6908" width="18.75" style="54" customWidth="1"/>
    <col min="6909" max="6909" width="19" style="54" customWidth="1"/>
    <col min="6910" max="6910" width="13.75" style="54" customWidth="1"/>
    <col min="6911" max="6911" width="14" style="54" customWidth="1"/>
    <col min="6912" max="6912" width="12.75" style="54" customWidth="1"/>
    <col min="6913" max="6913" width="16" style="54" customWidth="1"/>
    <col min="6914" max="6914" width="15.25" style="54" customWidth="1"/>
    <col min="6915" max="6915" width="14.75" style="54" customWidth="1"/>
    <col min="6916" max="6916" width="14.25" style="54" customWidth="1"/>
    <col min="6917" max="7162" width="9" style="54"/>
    <col min="7163" max="7163" width="5.25" style="54" customWidth="1"/>
    <col min="7164" max="7164" width="18.75" style="54" customWidth="1"/>
    <col min="7165" max="7165" width="19" style="54" customWidth="1"/>
    <col min="7166" max="7166" width="13.75" style="54" customWidth="1"/>
    <col min="7167" max="7167" width="14" style="54" customWidth="1"/>
    <col min="7168" max="7168" width="12.75" style="54" customWidth="1"/>
    <col min="7169" max="7169" width="16" style="54" customWidth="1"/>
    <col min="7170" max="7170" width="15.25" style="54" customWidth="1"/>
    <col min="7171" max="7171" width="14.75" style="54" customWidth="1"/>
    <col min="7172" max="7172" width="14.25" style="54" customWidth="1"/>
    <col min="7173" max="7418" width="9" style="54"/>
    <col min="7419" max="7419" width="5.25" style="54" customWidth="1"/>
    <col min="7420" max="7420" width="18.75" style="54" customWidth="1"/>
    <col min="7421" max="7421" width="19" style="54" customWidth="1"/>
    <col min="7422" max="7422" width="13.75" style="54" customWidth="1"/>
    <col min="7423" max="7423" width="14" style="54" customWidth="1"/>
    <col min="7424" max="7424" width="12.75" style="54" customWidth="1"/>
    <col min="7425" max="7425" width="16" style="54" customWidth="1"/>
    <col min="7426" max="7426" width="15.25" style="54" customWidth="1"/>
    <col min="7427" max="7427" width="14.75" style="54" customWidth="1"/>
    <col min="7428" max="7428" width="14.25" style="54" customWidth="1"/>
    <col min="7429" max="7674" width="9" style="54"/>
    <col min="7675" max="7675" width="5.25" style="54" customWidth="1"/>
    <col min="7676" max="7676" width="18.75" style="54" customWidth="1"/>
    <col min="7677" max="7677" width="19" style="54" customWidth="1"/>
    <col min="7678" max="7678" width="13.75" style="54" customWidth="1"/>
    <col min="7679" max="7679" width="14" style="54" customWidth="1"/>
    <col min="7680" max="7680" width="12.75" style="54" customWidth="1"/>
    <col min="7681" max="7681" width="16" style="54" customWidth="1"/>
    <col min="7682" max="7682" width="15.25" style="54" customWidth="1"/>
    <col min="7683" max="7683" width="14.75" style="54" customWidth="1"/>
    <col min="7684" max="7684" width="14.25" style="54" customWidth="1"/>
    <col min="7685" max="7930" width="9" style="54"/>
    <col min="7931" max="7931" width="5.25" style="54" customWidth="1"/>
    <col min="7932" max="7932" width="18.75" style="54" customWidth="1"/>
    <col min="7933" max="7933" width="19" style="54" customWidth="1"/>
    <col min="7934" max="7934" width="13.75" style="54" customWidth="1"/>
    <col min="7935" max="7935" width="14" style="54" customWidth="1"/>
    <col min="7936" max="7936" width="12.75" style="54" customWidth="1"/>
    <col min="7937" max="7937" width="16" style="54" customWidth="1"/>
    <col min="7938" max="7938" width="15.25" style="54" customWidth="1"/>
    <col min="7939" max="7939" width="14.75" style="54" customWidth="1"/>
    <col min="7940" max="7940" width="14.25" style="54" customWidth="1"/>
    <col min="7941" max="8186" width="9" style="54"/>
    <col min="8187" max="8187" width="5.25" style="54" customWidth="1"/>
    <col min="8188" max="8188" width="18.75" style="54" customWidth="1"/>
    <col min="8189" max="8189" width="19" style="54" customWidth="1"/>
    <col min="8190" max="8190" width="13.75" style="54" customWidth="1"/>
    <col min="8191" max="8191" width="14" style="54" customWidth="1"/>
    <col min="8192" max="8192" width="12.75" style="54" customWidth="1"/>
    <col min="8193" max="8193" width="16" style="54" customWidth="1"/>
    <col min="8194" max="8194" width="15.25" style="54" customWidth="1"/>
    <col min="8195" max="8195" width="14.75" style="54" customWidth="1"/>
    <col min="8196" max="8196" width="14.25" style="54" customWidth="1"/>
    <col min="8197" max="8442" width="9" style="54"/>
    <col min="8443" max="8443" width="5.25" style="54" customWidth="1"/>
    <col min="8444" max="8444" width="18.75" style="54" customWidth="1"/>
    <col min="8445" max="8445" width="19" style="54" customWidth="1"/>
    <col min="8446" max="8446" width="13.75" style="54" customWidth="1"/>
    <col min="8447" max="8447" width="14" style="54" customWidth="1"/>
    <col min="8448" max="8448" width="12.75" style="54" customWidth="1"/>
    <col min="8449" max="8449" width="16" style="54" customWidth="1"/>
    <col min="8450" max="8450" width="15.25" style="54" customWidth="1"/>
    <col min="8451" max="8451" width="14.75" style="54" customWidth="1"/>
    <col min="8452" max="8452" width="14.25" style="54" customWidth="1"/>
    <col min="8453" max="8698" width="9" style="54"/>
    <col min="8699" max="8699" width="5.25" style="54" customWidth="1"/>
    <col min="8700" max="8700" width="18.75" style="54" customWidth="1"/>
    <col min="8701" max="8701" width="19" style="54" customWidth="1"/>
    <col min="8702" max="8702" width="13.75" style="54" customWidth="1"/>
    <col min="8703" max="8703" width="14" style="54" customWidth="1"/>
    <col min="8704" max="8704" width="12.75" style="54" customWidth="1"/>
    <col min="8705" max="8705" width="16" style="54" customWidth="1"/>
    <col min="8706" max="8706" width="15.25" style="54" customWidth="1"/>
    <col min="8707" max="8707" width="14.75" style="54" customWidth="1"/>
    <col min="8708" max="8708" width="14.25" style="54" customWidth="1"/>
    <col min="8709" max="8954" width="9" style="54"/>
    <col min="8955" max="8955" width="5.25" style="54" customWidth="1"/>
    <col min="8956" max="8956" width="18.75" style="54" customWidth="1"/>
    <col min="8957" max="8957" width="19" style="54" customWidth="1"/>
    <col min="8958" max="8958" width="13.75" style="54" customWidth="1"/>
    <col min="8959" max="8959" width="14" style="54" customWidth="1"/>
    <col min="8960" max="8960" width="12.75" style="54" customWidth="1"/>
    <col min="8961" max="8961" width="16" style="54" customWidth="1"/>
    <col min="8962" max="8962" width="15.25" style="54" customWidth="1"/>
    <col min="8963" max="8963" width="14.75" style="54" customWidth="1"/>
    <col min="8964" max="8964" width="14.25" style="54" customWidth="1"/>
    <col min="8965" max="9210" width="9" style="54"/>
    <col min="9211" max="9211" width="5.25" style="54" customWidth="1"/>
    <col min="9212" max="9212" width="18.75" style="54" customWidth="1"/>
    <col min="9213" max="9213" width="19" style="54" customWidth="1"/>
    <col min="9214" max="9214" width="13.75" style="54" customWidth="1"/>
    <col min="9215" max="9215" width="14" style="54" customWidth="1"/>
    <col min="9216" max="9216" width="12.75" style="54" customWidth="1"/>
    <col min="9217" max="9217" width="16" style="54" customWidth="1"/>
    <col min="9218" max="9218" width="15.25" style="54" customWidth="1"/>
    <col min="9219" max="9219" width="14.75" style="54" customWidth="1"/>
    <col min="9220" max="9220" width="14.25" style="54" customWidth="1"/>
    <col min="9221" max="9466" width="9" style="54"/>
    <col min="9467" max="9467" width="5.25" style="54" customWidth="1"/>
    <col min="9468" max="9468" width="18.75" style="54" customWidth="1"/>
    <col min="9469" max="9469" width="19" style="54" customWidth="1"/>
    <col min="9470" max="9470" width="13.75" style="54" customWidth="1"/>
    <col min="9471" max="9471" width="14" style="54" customWidth="1"/>
    <col min="9472" max="9472" width="12.75" style="54" customWidth="1"/>
    <col min="9473" max="9473" width="16" style="54" customWidth="1"/>
    <col min="9474" max="9474" width="15.25" style="54" customWidth="1"/>
    <col min="9475" max="9475" width="14.75" style="54" customWidth="1"/>
    <col min="9476" max="9476" width="14.25" style="54" customWidth="1"/>
    <col min="9477" max="9722" width="9" style="54"/>
    <col min="9723" max="9723" width="5.25" style="54" customWidth="1"/>
    <col min="9724" max="9724" width="18.75" style="54" customWidth="1"/>
    <col min="9725" max="9725" width="19" style="54" customWidth="1"/>
    <col min="9726" max="9726" width="13.75" style="54" customWidth="1"/>
    <col min="9727" max="9727" width="14" style="54" customWidth="1"/>
    <col min="9728" max="9728" width="12.75" style="54" customWidth="1"/>
    <col min="9729" max="9729" width="16" style="54" customWidth="1"/>
    <col min="9730" max="9730" width="15.25" style="54" customWidth="1"/>
    <col min="9731" max="9731" width="14.75" style="54" customWidth="1"/>
    <col min="9732" max="9732" width="14.25" style="54" customWidth="1"/>
    <col min="9733" max="9978" width="9" style="54"/>
    <col min="9979" max="9979" width="5.25" style="54" customWidth="1"/>
    <col min="9980" max="9980" width="18.75" style="54" customWidth="1"/>
    <col min="9981" max="9981" width="19" style="54" customWidth="1"/>
    <col min="9982" max="9982" width="13.75" style="54" customWidth="1"/>
    <col min="9983" max="9983" width="14" style="54" customWidth="1"/>
    <col min="9984" max="9984" width="12.75" style="54" customWidth="1"/>
    <col min="9985" max="9985" width="16" style="54" customWidth="1"/>
    <col min="9986" max="9986" width="15.25" style="54" customWidth="1"/>
    <col min="9987" max="9987" width="14.75" style="54" customWidth="1"/>
    <col min="9988" max="9988" width="14.25" style="54" customWidth="1"/>
    <col min="9989" max="10234" width="9" style="54"/>
    <col min="10235" max="10235" width="5.25" style="54" customWidth="1"/>
    <col min="10236" max="10236" width="18.75" style="54" customWidth="1"/>
    <col min="10237" max="10237" width="19" style="54" customWidth="1"/>
    <col min="10238" max="10238" width="13.75" style="54" customWidth="1"/>
    <col min="10239" max="10239" width="14" style="54" customWidth="1"/>
    <col min="10240" max="10240" width="12.75" style="54" customWidth="1"/>
    <col min="10241" max="10241" width="16" style="54" customWidth="1"/>
    <col min="10242" max="10242" width="15.25" style="54" customWidth="1"/>
    <col min="10243" max="10243" width="14.75" style="54" customWidth="1"/>
    <col min="10244" max="10244" width="14.25" style="54" customWidth="1"/>
    <col min="10245" max="10490" width="9" style="54"/>
    <col min="10491" max="10491" width="5.25" style="54" customWidth="1"/>
    <col min="10492" max="10492" width="18.75" style="54" customWidth="1"/>
    <col min="10493" max="10493" width="19" style="54" customWidth="1"/>
    <col min="10494" max="10494" width="13.75" style="54" customWidth="1"/>
    <col min="10495" max="10495" width="14" style="54" customWidth="1"/>
    <col min="10496" max="10496" width="12.75" style="54" customWidth="1"/>
    <col min="10497" max="10497" width="16" style="54" customWidth="1"/>
    <col min="10498" max="10498" width="15.25" style="54" customWidth="1"/>
    <col min="10499" max="10499" width="14.75" style="54" customWidth="1"/>
    <col min="10500" max="10500" width="14.25" style="54" customWidth="1"/>
    <col min="10501" max="10746" width="9" style="54"/>
    <col min="10747" max="10747" width="5.25" style="54" customWidth="1"/>
    <col min="10748" max="10748" width="18.75" style="54" customWidth="1"/>
    <col min="10749" max="10749" width="19" style="54" customWidth="1"/>
    <col min="10750" max="10750" width="13.75" style="54" customWidth="1"/>
    <col min="10751" max="10751" width="14" style="54" customWidth="1"/>
    <col min="10752" max="10752" width="12.75" style="54" customWidth="1"/>
    <col min="10753" max="10753" width="16" style="54" customWidth="1"/>
    <col min="10754" max="10754" width="15.25" style="54" customWidth="1"/>
    <col min="10755" max="10755" width="14.75" style="54" customWidth="1"/>
    <col min="10756" max="10756" width="14.25" style="54" customWidth="1"/>
    <col min="10757" max="11002" width="9" style="54"/>
    <col min="11003" max="11003" width="5.25" style="54" customWidth="1"/>
    <col min="11004" max="11004" width="18.75" style="54" customWidth="1"/>
    <col min="11005" max="11005" width="19" style="54" customWidth="1"/>
    <col min="11006" max="11006" width="13.75" style="54" customWidth="1"/>
    <col min="11007" max="11007" width="14" style="54" customWidth="1"/>
    <col min="11008" max="11008" width="12.75" style="54" customWidth="1"/>
    <col min="11009" max="11009" width="16" style="54" customWidth="1"/>
    <col min="11010" max="11010" width="15.25" style="54" customWidth="1"/>
    <col min="11011" max="11011" width="14.75" style="54" customWidth="1"/>
    <col min="11012" max="11012" width="14.25" style="54" customWidth="1"/>
    <col min="11013" max="11258" width="9" style="54"/>
    <col min="11259" max="11259" width="5.25" style="54" customWidth="1"/>
    <col min="11260" max="11260" width="18.75" style="54" customWidth="1"/>
    <col min="11261" max="11261" width="19" style="54" customWidth="1"/>
    <col min="11262" max="11262" width="13.75" style="54" customWidth="1"/>
    <col min="11263" max="11263" width="14" style="54" customWidth="1"/>
    <col min="11264" max="11264" width="12.75" style="54" customWidth="1"/>
    <col min="11265" max="11265" width="16" style="54" customWidth="1"/>
    <col min="11266" max="11266" width="15.25" style="54" customWidth="1"/>
    <col min="11267" max="11267" width="14.75" style="54" customWidth="1"/>
    <col min="11268" max="11268" width="14.25" style="54" customWidth="1"/>
    <col min="11269" max="11514" width="9" style="54"/>
    <col min="11515" max="11515" width="5.25" style="54" customWidth="1"/>
    <col min="11516" max="11516" width="18.75" style="54" customWidth="1"/>
    <col min="11517" max="11517" width="19" style="54" customWidth="1"/>
    <col min="11518" max="11518" width="13.75" style="54" customWidth="1"/>
    <col min="11519" max="11519" width="14" style="54" customWidth="1"/>
    <col min="11520" max="11520" width="12.75" style="54" customWidth="1"/>
    <col min="11521" max="11521" width="16" style="54" customWidth="1"/>
    <col min="11522" max="11522" width="15.25" style="54" customWidth="1"/>
    <col min="11523" max="11523" width="14.75" style="54" customWidth="1"/>
    <col min="11524" max="11524" width="14.25" style="54" customWidth="1"/>
    <col min="11525" max="11770" width="9" style="54"/>
    <col min="11771" max="11771" width="5.25" style="54" customWidth="1"/>
    <col min="11772" max="11772" width="18.75" style="54" customWidth="1"/>
    <col min="11773" max="11773" width="19" style="54" customWidth="1"/>
    <col min="11774" max="11774" width="13.75" style="54" customWidth="1"/>
    <col min="11775" max="11775" width="14" style="54" customWidth="1"/>
    <col min="11776" max="11776" width="12.75" style="54" customWidth="1"/>
    <col min="11777" max="11777" width="16" style="54" customWidth="1"/>
    <col min="11778" max="11778" width="15.25" style="54" customWidth="1"/>
    <col min="11779" max="11779" width="14.75" style="54" customWidth="1"/>
    <col min="11780" max="11780" width="14.25" style="54" customWidth="1"/>
    <col min="11781" max="12026" width="9" style="54"/>
    <col min="12027" max="12027" width="5.25" style="54" customWidth="1"/>
    <col min="12028" max="12028" width="18.75" style="54" customWidth="1"/>
    <col min="12029" max="12029" width="19" style="54" customWidth="1"/>
    <col min="12030" max="12030" width="13.75" style="54" customWidth="1"/>
    <col min="12031" max="12031" width="14" style="54" customWidth="1"/>
    <col min="12032" max="12032" width="12.75" style="54" customWidth="1"/>
    <col min="12033" max="12033" width="16" style="54" customWidth="1"/>
    <col min="12034" max="12034" width="15.25" style="54" customWidth="1"/>
    <col min="12035" max="12035" width="14.75" style="54" customWidth="1"/>
    <col min="12036" max="12036" width="14.25" style="54" customWidth="1"/>
    <col min="12037" max="12282" width="9" style="54"/>
    <col min="12283" max="12283" width="5.25" style="54" customWidth="1"/>
    <col min="12284" max="12284" width="18.75" style="54" customWidth="1"/>
    <col min="12285" max="12285" width="19" style="54" customWidth="1"/>
    <col min="12286" max="12286" width="13.75" style="54" customWidth="1"/>
    <col min="12287" max="12287" width="14" style="54" customWidth="1"/>
    <col min="12288" max="12288" width="12.75" style="54" customWidth="1"/>
    <col min="12289" max="12289" width="16" style="54" customWidth="1"/>
    <col min="12290" max="12290" width="15.25" style="54" customWidth="1"/>
    <col min="12291" max="12291" width="14.75" style="54" customWidth="1"/>
    <col min="12292" max="12292" width="14.25" style="54" customWidth="1"/>
    <col min="12293" max="12538" width="9" style="54"/>
    <col min="12539" max="12539" width="5.25" style="54" customWidth="1"/>
    <col min="12540" max="12540" width="18.75" style="54" customWidth="1"/>
    <col min="12541" max="12541" width="19" style="54" customWidth="1"/>
    <col min="12542" max="12542" width="13.75" style="54" customWidth="1"/>
    <col min="12543" max="12543" width="14" style="54" customWidth="1"/>
    <col min="12544" max="12544" width="12.75" style="54" customWidth="1"/>
    <col min="12545" max="12545" width="16" style="54" customWidth="1"/>
    <col min="12546" max="12546" width="15.25" style="54" customWidth="1"/>
    <col min="12547" max="12547" width="14.75" style="54" customWidth="1"/>
    <col min="12548" max="12548" width="14.25" style="54" customWidth="1"/>
    <col min="12549" max="12794" width="9" style="54"/>
    <col min="12795" max="12795" width="5.25" style="54" customWidth="1"/>
    <col min="12796" max="12796" width="18.75" style="54" customWidth="1"/>
    <col min="12797" max="12797" width="19" style="54" customWidth="1"/>
    <col min="12798" max="12798" width="13.75" style="54" customWidth="1"/>
    <col min="12799" max="12799" width="14" style="54" customWidth="1"/>
    <col min="12800" max="12800" width="12.75" style="54" customWidth="1"/>
    <col min="12801" max="12801" width="16" style="54" customWidth="1"/>
    <col min="12802" max="12802" width="15.25" style="54" customWidth="1"/>
    <col min="12803" max="12803" width="14.75" style="54" customWidth="1"/>
    <col min="12804" max="12804" width="14.25" style="54" customWidth="1"/>
    <col min="12805" max="13050" width="9" style="54"/>
    <col min="13051" max="13051" width="5.25" style="54" customWidth="1"/>
    <col min="13052" max="13052" width="18.75" style="54" customWidth="1"/>
    <col min="13053" max="13053" width="19" style="54" customWidth="1"/>
    <col min="13054" max="13054" width="13.75" style="54" customWidth="1"/>
    <col min="13055" max="13055" width="14" style="54" customWidth="1"/>
    <col min="13056" max="13056" width="12.75" style="54" customWidth="1"/>
    <col min="13057" max="13057" width="16" style="54" customWidth="1"/>
    <col min="13058" max="13058" width="15.25" style="54" customWidth="1"/>
    <col min="13059" max="13059" width="14.75" style="54" customWidth="1"/>
    <col min="13060" max="13060" width="14.25" style="54" customWidth="1"/>
    <col min="13061" max="13306" width="9" style="54"/>
    <col min="13307" max="13307" width="5.25" style="54" customWidth="1"/>
    <col min="13308" max="13308" width="18.75" style="54" customWidth="1"/>
    <col min="13309" max="13309" width="19" style="54" customWidth="1"/>
    <col min="13310" max="13310" width="13.75" style="54" customWidth="1"/>
    <col min="13311" max="13311" width="14" style="54" customWidth="1"/>
    <col min="13312" max="13312" width="12.75" style="54" customWidth="1"/>
    <col min="13313" max="13313" width="16" style="54" customWidth="1"/>
    <col min="13314" max="13314" width="15.25" style="54" customWidth="1"/>
    <col min="13315" max="13315" width="14.75" style="54" customWidth="1"/>
    <col min="13316" max="13316" width="14.25" style="54" customWidth="1"/>
    <col min="13317" max="13562" width="9" style="54"/>
    <col min="13563" max="13563" width="5.25" style="54" customWidth="1"/>
    <col min="13564" max="13564" width="18.75" style="54" customWidth="1"/>
    <col min="13565" max="13565" width="19" style="54" customWidth="1"/>
    <col min="13566" max="13566" width="13.75" style="54" customWidth="1"/>
    <col min="13567" max="13567" width="14" style="54" customWidth="1"/>
    <col min="13568" max="13568" width="12.75" style="54" customWidth="1"/>
    <col min="13569" max="13569" width="16" style="54" customWidth="1"/>
    <col min="13570" max="13570" width="15.25" style="54" customWidth="1"/>
    <col min="13571" max="13571" width="14.75" style="54" customWidth="1"/>
    <col min="13572" max="13572" width="14.25" style="54" customWidth="1"/>
    <col min="13573" max="13818" width="9" style="54"/>
    <col min="13819" max="13819" width="5.25" style="54" customWidth="1"/>
    <col min="13820" max="13820" width="18.75" style="54" customWidth="1"/>
    <col min="13821" max="13821" width="19" style="54" customWidth="1"/>
    <col min="13822" max="13822" width="13.75" style="54" customWidth="1"/>
    <col min="13823" max="13823" width="14" style="54" customWidth="1"/>
    <col min="13824" max="13824" width="12.75" style="54" customWidth="1"/>
    <col min="13825" max="13825" width="16" style="54" customWidth="1"/>
    <col min="13826" max="13826" width="15.25" style="54" customWidth="1"/>
    <col min="13827" max="13827" width="14.75" style="54" customWidth="1"/>
    <col min="13828" max="13828" width="14.25" style="54" customWidth="1"/>
    <col min="13829" max="14074" width="9" style="54"/>
    <col min="14075" max="14075" width="5.25" style="54" customWidth="1"/>
    <col min="14076" max="14076" width="18.75" style="54" customWidth="1"/>
    <col min="14077" max="14077" width="19" style="54" customWidth="1"/>
    <col min="14078" max="14078" width="13.75" style="54" customWidth="1"/>
    <col min="14079" max="14079" width="14" style="54" customWidth="1"/>
    <col min="14080" max="14080" width="12.75" style="54" customWidth="1"/>
    <col min="14081" max="14081" width="16" style="54" customWidth="1"/>
    <col min="14082" max="14082" width="15.25" style="54" customWidth="1"/>
    <col min="14083" max="14083" width="14.75" style="54" customWidth="1"/>
    <col min="14084" max="14084" width="14.25" style="54" customWidth="1"/>
    <col min="14085" max="14330" width="9" style="54"/>
    <col min="14331" max="14331" width="5.25" style="54" customWidth="1"/>
    <col min="14332" max="14332" width="18.75" style="54" customWidth="1"/>
    <col min="14333" max="14333" width="19" style="54" customWidth="1"/>
    <col min="14334" max="14334" width="13.75" style="54" customWidth="1"/>
    <col min="14335" max="14335" width="14" style="54" customWidth="1"/>
    <col min="14336" max="14336" width="12.75" style="54" customWidth="1"/>
    <col min="14337" max="14337" width="16" style="54" customWidth="1"/>
    <col min="14338" max="14338" width="15.25" style="54" customWidth="1"/>
    <col min="14339" max="14339" width="14.75" style="54" customWidth="1"/>
    <col min="14340" max="14340" width="14.25" style="54" customWidth="1"/>
    <col min="14341" max="14586" width="9" style="54"/>
    <col min="14587" max="14587" width="5.25" style="54" customWidth="1"/>
    <col min="14588" max="14588" width="18.75" style="54" customWidth="1"/>
    <col min="14589" max="14589" width="19" style="54" customWidth="1"/>
    <col min="14590" max="14590" width="13.75" style="54" customWidth="1"/>
    <col min="14591" max="14591" width="14" style="54" customWidth="1"/>
    <col min="14592" max="14592" width="12.75" style="54" customWidth="1"/>
    <col min="14593" max="14593" width="16" style="54" customWidth="1"/>
    <col min="14594" max="14594" width="15.25" style="54" customWidth="1"/>
    <col min="14595" max="14595" width="14.75" style="54" customWidth="1"/>
    <col min="14596" max="14596" width="14.25" style="54" customWidth="1"/>
    <col min="14597" max="14842" width="9" style="54"/>
    <col min="14843" max="14843" width="5.25" style="54" customWidth="1"/>
    <col min="14844" max="14844" width="18.75" style="54" customWidth="1"/>
    <col min="14845" max="14845" width="19" style="54" customWidth="1"/>
    <col min="14846" max="14846" width="13.75" style="54" customWidth="1"/>
    <col min="14847" max="14847" width="14" style="54" customWidth="1"/>
    <col min="14848" max="14848" width="12.75" style="54" customWidth="1"/>
    <col min="14849" max="14849" width="16" style="54" customWidth="1"/>
    <col min="14850" max="14850" width="15.25" style="54" customWidth="1"/>
    <col min="14851" max="14851" width="14.75" style="54" customWidth="1"/>
    <col min="14852" max="14852" width="14.25" style="54" customWidth="1"/>
    <col min="14853" max="15098" width="9" style="54"/>
    <col min="15099" max="15099" width="5.25" style="54" customWidth="1"/>
    <col min="15100" max="15100" width="18.75" style="54" customWidth="1"/>
    <col min="15101" max="15101" width="19" style="54" customWidth="1"/>
    <col min="15102" max="15102" width="13.75" style="54" customWidth="1"/>
    <col min="15103" max="15103" width="14" style="54" customWidth="1"/>
    <col min="15104" max="15104" width="12.75" style="54" customWidth="1"/>
    <col min="15105" max="15105" width="16" style="54" customWidth="1"/>
    <col min="15106" max="15106" width="15.25" style="54" customWidth="1"/>
    <col min="15107" max="15107" width="14.75" style="54" customWidth="1"/>
    <col min="15108" max="15108" width="14.25" style="54" customWidth="1"/>
    <col min="15109" max="15354" width="9" style="54"/>
    <col min="15355" max="15355" width="5.25" style="54" customWidth="1"/>
    <col min="15356" max="15356" width="18.75" style="54" customWidth="1"/>
    <col min="15357" max="15357" width="19" style="54" customWidth="1"/>
    <col min="15358" max="15358" width="13.75" style="54" customWidth="1"/>
    <col min="15359" max="15359" width="14" style="54" customWidth="1"/>
    <col min="15360" max="15360" width="12.75" style="54" customWidth="1"/>
    <col min="15361" max="15361" width="16" style="54" customWidth="1"/>
    <col min="15362" max="15362" width="15.25" style="54" customWidth="1"/>
    <col min="15363" max="15363" width="14.75" style="54" customWidth="1"/>
    <col min="15364" max="15364" width="14.25" style="54" customWidth="1"/>
    <col min="15365" max="15610" width="9" style="54"/>
    <col min="15611" max="15611" width="5.25" style="54" customWidth="1"/>
    <col min="15612" max="15612" width="18.75" style="54" customWidth="1"/>
    <col min="15613" max="15613" width="19" style="54" customWidth="1"/>
    <col min="15614" max="15614" width="13.75" style="54" customWidth="1"/>
    <col min="15615" max="15615" width="14" style="54" customWidth="1"/>
    <col min="15616" max="15616" width="12.75" style="54" customWidth="1"/>
    <col min="15617" max="15617" width="16" style="54" customWidth="1"/>
    <col min="15618" max="15618" width="15.25" style="54" customWidth="1"/>
    <col min="15619" max="15619" width="14.75" style="54" customWidth="1"/>
    <col min="15620" max="15620" width="14.25" style="54" customWidth="1"/>
    <col min="15621" max="15866" width="9" style="54"/>
    <col min="15867" max="15867" width="5.25" style="54" customWidth="1"/>
    <col min="15868" max="15868" width="18.75" style="54" customWidth="1"/>
    <col min="15869" max="15869" width="19" style="54" customWidth="1"/>
    <col min="15870" max="15870" width="13.75" style="54" customWidth="1"/>
    <col min="15871" max="15871" width="14" style="54" customWidth="1"/>
    <col min="15872" max="15872" width="12.75" style="54" customWidth="1"/>
    <col min="15873" max="15873" width="16" style="54" customWidth="1"/>
    <col min="15874" max="15874" width="15.25" style="54" customWidth="1"/>
    <col min="15875" max="15875" width="14.75" style="54" customWidth="1"/>
    <col min="15876" max="15876" width="14.25" style="54" customWidth="1"/>
    <col min="15877" max="16122" width="9" style="54"/>
    <col min="16123" max="16123" width="5.25" style="54" customWidth="1"/>
    <col min="16124" max="16124" width="18.75" style="54" customWidth="1"/>
    <col min="16125" max="16125" width="19" style="54" customWidth="1"/>
    <col min="16126" max="16126" width="13.75" style="54" customWidth="1"/>
    <col min="16127" max="16127" width="14" style="54" customWidth="1"/>
    <col min="16128" max="16128" width="12.75" style="54" customWidth="1"/>
    <col min="16129" max="16129" width="16" style="54" customWidth="1"/>
    <col min="16130" max="16130" width="15.25" style="54" customWidth="1"/>
    <col min="16131" max="16131" width="14.75" style="54" customWidth="1"/>
    <col min="16132" max="16132" width="14.25" style="54" customWidth="1"/>
    <col min="16133" max="16384" width="9" style="54"/>
  </cols>
  <sheetData>
    <row r="1" spans="1:13" ht="20.100000000000001" customHeight="1" x14ac:dyDescent="0.15">
      <c r="A1" s="56" t="s">
        <v>187</v>
      </c>
    </row>
    <row r="2" spans="1:13" ht="20.100000000000001" customHeight="1" x14ac:dyDescent="0.15">
      <c r="A2" s="267" t="s">
        <v>188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3" ht="20.100000000000001" customHeight="1" x14ac:dyDescent="0.15">
      <c r="A3" s="57" t="s">
        <v>2</v>
      </c>
    </row>
    <row r="4" spans="1:13" ht="20.100000000000001" customHeight="1" x14ac:dyDescent="0.15">
      <c r="A4" s="17" t="s">
        <v>3</v>
      </c>
      <c r="B4" s="58"/>
    </row>
    <row r="5" spans="1:13" ht="41.25" customHeight="1" x14ac:dyDescent="0.15">
      <c r="A5" s="261" t="s">
        <v>175</v>
      </c>
      <c r="B5" s="264" t="s">
        <v>176</v>
      </c>
      <c r="C5" s="264" t="s">
        <v>189</v>
      </c>
      <c r="D5" s="61" t="s">
        <v>190</v>
      </c>
      <c r="E5" s="61" t="s">
        <v>191</v>
      </c>
      <c r="F5" s="61" t="s">
        <v>192</v>
      </c>
      <c r="G5" s="61" t="s">
        <v>193</v>
      </c>
      <c r="H5" s="61" t="s">
        <v>194</v>
      </c>
      <c r="I5" s="90" t="s">
        <v>195</v>
      </c>
      <c r="J5" s="261" t="s">
        <v>180</v>
      </c>
      <c r="K5" s="91" t="s">
        <v>196</v>
      </c>
      <c r="L5" s="91" t="s">
        <v>197</v>
      </c>
      <c r="M5" s="91" t="s">
        <v>197</v>
      </c>
    </row>
    <row r="6" spans="1:13" ht="20.100000000000001" customHeight="1" x14ac:dyDescent="0.15">
      <c r="A6" s="261"/>
      <c r="B6" s="264"/>
      <c r="C6" s="264"/>
      <c r="D6" s="62" t="s">
        <v>198</v>
      </c>
      <c r="E6" s="62" t="s">
        <v>199</v>
      </c>
      <c r="F6" s="61" t="s">
        <v>200</v>
      </c>
      <c r="G6" s="61" t="s">
        <v>201</v>
      </c>
      <c r="H6" s="60" t="s">
        <v>202</v>
      </c>
      <c r="I6" s="92" t="s">
        <v>203</v>
      </c>
      <c r="J6" s="261"/>
      <c r="K6" s="93" t="s">
        <v>204</v>
      </c>
      <c r="L6" s="93" t="s">
        <v>205</v>
      </c>
      <c r="M6" s="93" t="s">
        <v>206</v>
      </c>
    </row>
    <row r="7" spans="1:13" ht="15" customHeight="1" x14ac:dyDescent="0.15">
      <c r="A7" s="265">
        <v>1</v>
      </c>
      <c r="B7" s="265" t="s">
        <v>207</v>
      </c>
      <c r="C7" s="64" t="s">
        <v>208</v>
      </c>
      <c r="D7" s="65">
        <v>0</v>
      </c>
      <c r="E7" s="65">
        <f>'3-1废弃电器电子产品关键拆解产物再生原料销售和处理汇总情况表'!E33</f>
        <v>0</v>
      </c>
      <c r="F7" s="65">
        <f>'3-1废弃电器电子产品关键拆解产物再生原料销售和处理汇总情况表'!F33</f>
        <v>0</v>
      </c>
      <c r="G7" s="66">
        <f>D7+E7-F7</f>
        <v>0</v>
      </c>
      <c r="H7" s="67">
        <f>K7+L7+M7+E7</f>
        <v>0</v>
      </c>
      <c r="I7" s="94">
        <f>G7-H7</f>
        <v>0</v>
      </c>
      <c r="J7" s="59"/>
      <c r="K7" s="95">
        <v>0</v>
      </c>
      <c r="L7" s="95">
        <v>0</v>
      </c>
      <c r="M7" s="95">
        <v>0</v>
      </c>
    </row>
    <row r="8" spans="1:13" ht="21" customHeight="1" x14ac:dyDescent="0.15">
      <c r="A8" s="265"/>
      <c r="B8" s="265"/>
      <c r="C8" s="64" t="s">
        <v>209</v>
      </c>
      <c r="D8" s="65">
        <v>0</v>
      </c>
      <c r="E8" s="65">
        <f>'3-1废弃电器电子产品关键拆解产物再生原料销售和处理汇总情况表'!E49</f>
        <v>0</v>
      </c>
      <c r="F8" s="65">
        <f>'3-1废弃电器电子产品关键拆解产物再生原料销售和处理汇总情况表'!F49</f>
        <v>0</v>
      </c>
      <c r="G8" s="66">
        <f t="shared" ref="G8:G32" si="0">D8+E8-F8</f>
        <v>0</v>
      </c>
      <c r="H8" s="67">
        <f t="shared" ref="H8:H31" si="1">K8+L8+M8+E8</f>
        <v>0</v>
      </c>
      <c r="I8" s="94">
        <f t="shared" ref="I8:I32" si="2">G8-H8</f>
        <v>0</v>
      </c>
      <c r="J8" s="59"/>
      <c r="K8" s="95">
        <v>0</v>
      </c>
      <c r="L8" s="95">
        <v>0</v>
      </c>
      <c r="M8" s="95">
        <v>0</v>
      </c>
    </row>
    <row r="9" spans="1:13" ht="15" customHeight="1" x14ac:dyDescent="0.15">
      <c r="A9" s="265">
        <v>2</v>
      </c>
      <c r="B9" s="266" t="s">
        <v>210</v>
      </c>
      <c r="C9" s="68" t="s">
        <v>211</v>
      </c>
      <c r="D9" s="65">
        <v>39.39</v>
      </c>
      <c r="E9" s="65">
        <f>'3-1废弃电器电子产品关键拆解产物再生原料销售和处理汇总情况表'!E34</f>
        <v>540.04</v>
      </c>
      <c r="F9" s="65">
        <f>'3-1废弃电器电子产品关键拆解产物再生原料销售和处理汇总情况表'!F34</f>
        <v>544.34</v>
      </c>
      <c r="G9" s="66">
        <f>D9+E9-F9</f>
        <v>35.090000000000003</v>
      </c>
      <c r="H9" s="67">
        <f t="shared" si="1"/>
        <v>1430.25</v>
      </c>
      <c r="I9" s="94">
        <f>G9-H9</f>
        <v>-1395.16</v>
      </c>
      <c r="J9" s="59"/>
      <c r="K9" s="95">
        <v>100.55</v>
      </c>
      <c r="L9" s="95">
        <v>185.17</v>
      </c>
      <c r="M9" s="95">
        <v>604.49</v>
      </c>
    </row>
    <row r="10" spans="1:13" ht="15" customHeight="1" x14ac:dyDescent="0.15">
      <c r="A10" s="265"/>
      <c r="B10" s="266"/>
      <c r="C10" s="68" t="s">
        <v>212</v>
      </c>
      <c r="D10" s="65">
        <v>52.5</v>
      </c>
      <c r="E10" s="65">
        <f>'3-1废弃电器电子产品关键拆解产物再生原料销售和处理汇总情况表'!E35</f>
        <v>1083.24</v>
      </c>
      <c r="F10" s="65">
        <f>'3-1废弃电器电子产品关键拆解产物再生原料销售和处理汇总情况表'!F35</f>
        <v>1091.83</v>
      </c>
      <c r="G10" s="66">
        <f t="shared" si="0"/>
        <v>43.91</v>
      </c>
      <c r="H10" s="67">
        <f t="shared" si="1"/>
        <v>2870.74</v>
      </c>
      <c r="I10" s="94">
        <f t="shared" si="2"/>
        <v>-2826.83</v>
      </c>
      <c r="J10" s="59"/>
      <c r="K10" s="95">
        <v>202.48</v>
      </c>
      <c r="L10" s="95">
        <v>370.12</v>
      </c>
      <c r="M10" s="95">
        <v>1214.9000000000001</v>
      </c>
    </row>
    <row r="11" spans="1:13" ht="15" customHeight="1" x14ac:dyDescent="0.15">
      <c r="A11" s="265"/>
      <c r="B11" s="266"/>
      <c r="C11" s="63" t="s">
        <v>209</v>
      </c>
      <c r="D11" s="65">
        <v>22.77</v>
      </c>
      <c r="E11" s="65">
        <f>'3-1废弃电器电子产品关键拆解产物再生原料销售和处理汇总情况表'!E50</f>
        <v>123.11</v>
      </c>
      <c r="F11" s="65">
        <f>'3-1废弃电器电子产品关键拆解产物再生原料销售和处理汇总情况表'!F50</f>
        <v>145.85</v>
      </c>
      <c r="G11" s="66">
        <f t="shared" si="0"/>
        <v>0.03</v>
      </c>
      <c r="H11" s="67">
        <f t="shared" si="1"/>
        <v>325.77999999999997</v>
      </c>
      <c r="I11" s="94">
        <f t="shared" si="2"/>
        <v>-325.75</v>
      </c>
      <c r="J11" s="59"/>
      <c r="K11" s="95">
        <v>22.27</v>
      </c>
      <c r="L11" s="95">
        <v>41.21</v>
      </c>
      <c r="M11" s="95">
        <v>139.19</v>
      </c>
    </row>
    <row r="12" spans="1:13" s="53" customFormat="1" ht="15" customHeight="1" x14ac:dyDescent="0.15">
      <c r="A12" s="265">
        <v>3</v>
      </c>
      <c r="B12" s="265" t="s">
        <v>213</v>
      </c>
      <c r="C12" s="63" t="s">
        <v>209</v>
      </c>
      <c r="D12" s="65">
        <v>0</v>
      </c>
      <c r="E12" s="65">
        <v>0</v>
      </c>
      <c r="F12" s="65">
        <v>0</v>
      </c>
      <c r="G12" s="66">
        <f t="shared" si="0"/>
        <v>0</v>
      </c>
      <c r="H12" s="67">
        <f t="shared" si="1"/>
        <v>0</v>
      </c>
      <c r="I12" s="94">
        <f t="shared" si="2"/>
        <v>0</v>
      </c>
      <c r="J12" s="59"/>
      <c r="K12" s="95"/>
      <c r="L12" s="95">
        <v>0</v>
      </c>
      <c r="M12" s="95">
        <v>0</v>
      </c>
    </row>
    <row r="13" spans="1:13" s="53" customFormat="1" ht="15" customHeight="1" x14ac:dyDescent="0.15">
      <c r="A13" s="265"/>
      <c r="B13" s="266"/>
      <c r="C13" s="63" t="s">
        <v>143</v>
      </c>
      <c r="D13" s="65">
        <v>0</v>
      </c>
      <c r="E13" s="65">
        <v>0</v>
      </c>
      <c r="F13" s="65">
        <v>0</v>
      </c>
      <c r="G13" s="66">
        <f t="shared" si="0"/>
        <v>0</v>
      </c>
      <c r="H13" s="67">
        <f t="shared" si="1"/>
        <v>0</v>
      </c>
      <c r="I13" s="94">
        <f t="shared" si="2"/>
        <v>0</v>
      </c>
      <c r="J13" s="59"/>
      <c r="K13" s="95">
        <v>0</v>
      </c>
      <c r="L13" s="95">
        <v>0</v>
      </c>
      <c r="M13" s="95">
        <v>0</v>
      </c>
    </row>
    <row r="14" spans="1:13" s="53" customFormat="1" ht="41.25" customHeight="1" x14ac:dyDescent="0.15">
      <c r="A14" s="265"/>
      <c r="B14" s="266"/>
      <c r="C14" s="63" t="s">
        <v>214</v>
      </c>
      <c r="D14" s="65">
        <v>0</v>
      </c>
      <c r="E14" s="65">
        <v>0</v>
      </c>
      <c r="F14" s="69">
        <v>0</v>
      </c>
      <c r="G14" s="66">
        <f t="shared" si="0"/>
        <v>0</v>
      </c>
      <c r="H14" s="67">
        <f t="shared" si="1"/>
        <v>0</v>
      </c>
      <c r="I14" s="94">
        <f t="shared" si="2"/>
        <v>0</v>
      </c>
      <c r="J14" s="59"/>
      <c r="K14" s="95">
        <v>0</v>
      </c>
      <c r="L14" s="95">
        <v>0</v>
      </c>
      <c r="M14" s="95">
        <v>0</v>
      </c>
    </row>
    <row r="15" spans="1:13" ht="15" customHeight="1" x14ac:dyDescent="0.15">
      <c r="A15" s="265">
        <v>4</v>
      </c>
      <c r="B15" s="265" t="s">
        <v>215</v>
      </c>
      <c r="C15" s="63" t="s">
        <v>216</v>
      </c>
      <c r="D15" s="65">
        <v>4.93</v>
      </c>
      <c r="E15" s="65">
        <f>'3-1废弃电器电子产品关键拆解产物再生原料销售和处理汇总情况表'!E62</f>
        <v>315.61</v>
      </c>
      <c r="F15" s="65">
        <f>'3-1废弃电器电子产品关键拆解产物再生原料销售和处理汇总情况表'!F62</f>
        <v>320.54000000000002</v>
      </c>
      <c r="G15" s="66">
        <f t="shared" si="0"/>
        <v>0</v>
      </c>
      <c r="H15" s="67">
        <f t="shared" si="1"/>
        <v>951.69</v>
      </c>
      <c r="I15" s="94">
        <f t="shared" si="2"/>
        <v>-951.69</v>
      </c>
      <c r="J15" s="96"/>
      <c r="K15" s="95">
        <v>273.14999999999998</v>
      </c>
      <c r="L15" s="95">
        <v>86.97</v>
      </c>
      <c r="M15" s="95">
        <v>275.95999999999998</v>
      </c>
    </row>
    <row r="16" spans="1:13" ht="15" customHeight="1" x14ac:dyDescent="0.15">
      <c r="A16" s="265"/>
      <c r="B16" s="265"/>
      <c r="C16" s="63" t="s">
        <v>106</v>
      </c>
      <c r="D16" s="65">
        <v>32.950000000000003</v>
      </c>
      <c r="E16" s="65">
        <f>'3-1废弃电器电子产品关键拆解产物再生原料销售和处理汇总情况表'!E43</f>
        <v>257.39</v>
      </c>
      <c r="F16" s="65">
        <f>'3-1废弃电器电子产品关键拆解产物再生原料销售和处理汇总情况表'!F43</f>
        <v>249.36</v>
      </c>
      <c r="G16" s="66">
        <f t="shared" si="0"/>
        <v>40.98</v>
      </c>
      <c r="H16" s="67">
        <f t="shared" si="1"/>
        <v>805.46</v>
      </c>
      <c r="I16" s="94">
        <f t="shared" si="2"/>
        <v>-764.48</v>
      </c>
      <c r="J16" s="96"/>
      <c r="K16" s="95">
        <v>241.01</v>
      </c>
      <c r="L16" s="95">
        <v>74.319999999999993</v>
      </c>
      <c r="M16" s="95">
        <v>232.74</v>
      </c>
    </row>
    <row r="17" spans="1:13" ht="15" customHeight="1" x14ac:dyDescent="0.15">
      <c r="A17" s="63">
        <v>5</v>
      </c>
      <c r="B17" s="63" t="s">
        <v>217</v>
      </c>
      <c r="C17" s="63" t="s">
        <v>110</v>
      </c>
      <c r="D17" s="65">
        <v>60.46</v>
      </c>
      <c r="E17" s="65">
        <f>'3-1废弃电器电子产品关键拆解产物再生原料销售和处理汇总情况表'!E46</f>
        <v>104.93</v>
      </c>
      <c r="F17" s="65">
        <f>'3-1废弃电器电子产品关键拆解产物再生原料销售和处理汇总情况表'!F46</f>
        <v>77.569999999999993</v>
      </c>
      <c r="G17" s="66">
        <f t="shared" si="0"/>
        <v>87.82</v>
      </c>
      <c r="H17" s="67">
        <f t="shared" si="1"/>
        <v>137.53</v>
      </c>
      <c r="I17" s="94">
        <f t="shared" si="2"/>
        <v>-49.71</v>
      </c>
      <c r="J17" s="59"/>
      <c r="K17" s="95">
        <v>14.93</v>
      </c>
      <c r="L17" s="95">
        <v>0</v>
      </c>
      <c r="M17" s="95">
        <v>17.670000000000002</v>
      </c>
    </row>
    <row r="18" spans="1:13" ht="15" customHeight="1" x14ac:dyDescent="0.15">
      <c r="A18" s="265">
        <v>6</v>
      </c>
      <c r="B18" s="265" t="s">
        <v>218</v>
      </c>
      <c r="C18" s="63" t="s">
        <v>106</v>
      </c>
      <c r="D18" s="65">
        <v>15.44</v>
      </c>
      <c r="E18" s="65">
        <f>'3-1废弃电器电子产品关键拆解产物再生原料销售和处理汇总情况表'!E44</f>
        <v>13.34</v>
      </c>
      <c r="F18" s="65">
        <f>'3-1废弃电器电子产品关键拆解产物再生原料销售和处理汇总情况表'!F44</f>
        <v>27.02</v>
      </c>
      <c r="G18" s="66">
        <f t="shared" si="0"/>
        <v>1.76</v>
      </c>
      <c r="H18" s="67">
        <f t="shared" si="1"/>
        <v>334.38</v>
      </c>
      <c r="I18" s="94">
        <f t="shared" si="2"/>
        <v>-332.62</v>
      </c>
      <c r="J18" s="59"/>
      <c r="K18" s="95">
        <v>273.39999999999998</v>
      </c>
      <c r="L18" s="95">
        <v>4.12</v>
      </c>
      <c r="M18" s="95">
        <v>43.52</v>
      </c>
    </row>
    <row r="19" spans="1:13" ht="15" customHeight="1" x14ac:dyDescent="0.15">
      <c r="A19" s="265"/>
      <c r="B19" s="265"/>
      <c r="C19" s="63" t="s">
        <v>219</v>
      </c>
      <c r="D19" s="65">
        <v>11.79</v>
      </c>
      <c r="E19" s="65">
        <f>'3-1废弃电器电子产品关键拆解产物再生原料销售和处理汇总情况表'!E70</f>
        <v>3.24</v>
      </c>
      <c r="F19" s="65">
        <f>'3-1废弃电器电子产品关键拆解产物再生原料销售和处理汇总情况表'!F70</f>
        <v>12.79</v>
      </c>
      <c r="G19" s="66">
        <f t="shared" si="0"/>
        <v>2.2400000000000002</v>
      </c>
      <c r="H19" s="67">
        <f t="shared" si="1"/>
        <v>86.11</v>
      </c>
      <c r="I19" s="94">
        <f t="shared" si="2"/>
        <v>-83.87</v>
      </c>
      <c r="J19" s="59"/>
      <c r="K19" s="95">
        <v>70.08</v>
      </c>
      <c r="L19" s="95">
        <v>0.99</v>
      </c>
      <c r="M19" s="95">
        <v>11.8</v>
      </c>
    </row>
    <row r="20" spans="1:13" ht="15" customHeight="1" x14ac:dyDescent="0.15">
      <c r="A20" s="265"/>
      <c r="B20" s="265"/>
      <c r="C20" s="63" t="s">
        <v>220</v>
      </c>
      <c r="D20" s="65">
        <v>5.69</v>
      </c>
      <c r="E20" s="65">
        <f>'3-1废弃电器电子产品关键拆解产物再生原料销售和处理汇总情况表'!E71</f>
        <v>1.68</v>
      </c>
      <c r="F20" s="65">
        <f>'3-1废弃电器电子产品关键拆解产物再生原料销售和处理汇总情况表'!F71</f>
        <v>6.25</v>
      </c>
      <c r="G20" s="66">
        <f t="shared" si="0"/>
        <v>1.1200000000000001</v>
      </c>
      <c r="H20" s="67">
        <f t="shared" si="1"/>
        <v>44.03</v>
      </c>
      <c r="I20" s="94">
        <f t="shared" si="2"/>
        <v>-42.91</v>
      </c>
      <c r="J20" s="59"/>
      <c r="K20" s="95">
        <v>36</v>
      </c>
      <c r="L20" s="95">
        <v>0.65</v>
      </c>
      <c r="M20" s="95">
        <v>5.7</v>
      </c>
    </row>
    <row r="21" spans="1:13" ht="15" customHeight="1" x14ac:dyDescent="0.15">
      <c r="A21" s="265">
        <v>7</v>
      </c>
      <c r="B21" s="265" t="s">
        <v>221</v>
      </c>
      <c r="C21" s="68" t="s">
        <v>222</v>
      </c>
      <c r="D21" s="65">
        <v>0</v>
      </c>
      <c r="E21" s="65">
        <f>'3-1废弃电器电子产品关键拆解产物再生原料销售和处理汇总情况表'!E36</f>
        <v>0</v>
      </c>
      <c r="F21" s="65">
        <f>'3-1废弃电器电子产品关键拆解产物再生原料销售和处理汇总情况表'!F36</f>
        <v>0</v>
      </c>
      <c r="G21" s="66">
        <f t="shared" si="0"/>
        <v>0</v>
      </c>
      <c r="H21" s="67">
        <f t="shared" si="1"/>
        <v>5.99</v>
      </c>
      <c r="I21" s="94">
        <f t="shared" si="2"/>
        <v>-5.99</v>
      </c>
      <c r="J21" s="59"/>
      <c r="K21" s="95">
        <v>5.99</v>
      </c>
      <c r="L21" s="95">
        <v>0</v>
      </c>
      <c r="M21" s="95">
        <v>0</v>
      </c>
    </row>
    <row r="22" spans="1:13" ht="15" customHeight="1" x14ac:dyDescent="0.15">
      <c r="A22" s="265"/>
      <c r="B22" s="265"/>
      <c r="C22" s="68" t="s">
        <v>223</v>
      </c>
      <c r="D22" s="65">
        <v>0</v>
      </c>
      <c r="E22" s="65">
        <f>'3-1废弃电器电子产品关键拆解产物再生原料销售和处理汇总情况表'!E37</f>
        <v>0</v>
      </c>
      <c r="F22" s="65">
        <f>'3-1废弃电器电子产品关键拆解产物再生原料销售和处理汇总情况表'!F37</f>
        <v>0</v>
      </c>
      <c r="G22" s="66">
        <f t="shared" si="0"/>
        <v>0</v>
      </c>
      <c r="H22" s="67">
        <f t="shared" si="1"/>
        <v>10.56</v>
      </c>
      <c r="I22" s="94">
        <f t="shared" si="2"/>
        <v>-10.56</v>
      </c>
      <c r="J22" s="59"/>
      <c r="K22" s="95">
        <v>10.56</v>
      </c>
      <c r="L22" s="95">
        <v>0</v>
      </c>
      <c r="M22" s="95">
        <v>0</v>
      </c>
    </row>
    <row r="23" spans="1:13" ht="15" customHeight="1" x14ac:dyDescent="0.15">
      <c r="A23" s="265"/>
      <c r="B23" s="265"/>
      <c r="C23" s="63" t="s">
        <v>209</v>
      </c>
      <c r="D23" s="65">
        <v>2.41</v>
      </c>
      <c r="E23" s="65">
        <f>'3-1废弃电器电子产品关键拆解产物再生原料销售和处理汇总情况表'!E52</f>
        <v>0</v>
      </c>
      <c r="F23" s="65">
        <f>'3-1废弃电器电子产品关键拆解产物再生原料销售和处理汇总情况表'!F52</f>
        <v>0</v>
      </c>
      <c r="G23" s="66">
        <f t="shared" si="0"/>
        <v>2.41</v>
      </c>
      <c r="H23" s="67">
        <f t="shared" si="1"/>
        <v>2.41</v>
      </c>
      <c r="I23" s="94">
        <f t="shared" si="2"/>
        <v>0</v>
      </c>
      <c r="J23" s="59"/>
      <c r="K23" s="95">
        <v>2.41</v>
      </c>
      <c r="L23" s="95">
        <v>0</v>
      </c>
      <c r="M23" s="95">
        <v>0</v>
      </c>
    </row>
    <row r="24" spans="1:13" ht="15" customHeight="1" x14ac:dyDescent="0.15">
      <c r="A24" s="265"/>
      <c r="B24" s="265" t="s">
        <v>224</v>
      </c>
      <c r="C24" s="63" t="s">
        <v>209</v>
      </c>
      <c r="D24" s="65">
        <v>0</v>
      </c>
      <c r="E24" s="65">
        <v>0</v>
      </c>
      <c r="F24" s="65">
        <v>0</v>
      </c>
      <c r="G24" s="66">
        <f t="shared" si="0"/>
        <v>0</v>
      </c>
      <c r="H24" s="67">
        <f t="shared" si="1"/>
        <v>0</v>
      </c>
      <c r="I24" s="94">
        <f t="shared" si="2"/>
        <v>0</v>
      </c>
      <c r="J24" s="59"/>
      <c r="K24" s="95">
        <v>0</v>
      </c>
      <c r="L24" s="95">
        <v>0</v>
      </c>
      <c r="M24" s="95">
        <v>0</v>
      </c>
    </row>
    <row r="25" spans="1:13" ht="15" customHeight="1" x14ac:dyDescent="0.15">
      <c r="A25" s="265"/>
      <c r="B25" s="265"/>
      <c r="C25" s="63" t="s">
        <v>143</v>
      </c>
      <c r="D25" s="65">
        <v>0</v>
      </c>
      <c r="E25" s="65">
        <v>0</v>
      </c>
      <c r="F25" s="65">
        <v>0</v>
      </c>
      <c r="G25" s="66">
        <f t="shared" si="0"/>
        <v>0</v>
      </c>
      <c r="H25" s="67">
        <f t="shared" si="1"/>
        <v>0</v>
      </c>
      <c r="I25" s="94">
        <f t="shared" si="2"/>
        <v>0</v>
      </c>
      <c r="J25" s="59"/>
      <c r="K25" s="95">
        <v>0</v>
      </c>
      <c r="L25" s="95">
        <v>0</v>
      </c>
      <c r="M25" s="95">
        <v>0</v>
      </c>
    </row>
    <row r="26" spans="1:13" ht="15" customHeight="1" x14ac:dyDescent="0.15">
      <c r="A26" s="265"/>
      <c r="B26" s="265"/>
      <c r="C26" s="63" t="s">
        <v>214</v>
      </c>
      <c r="D26" s="65">
        <v>0</v>
      </c>
      <c r="E26" s="65">
        <v>0</v>
      </c>
      <c r="F26" s="65">
        <v>0</v>
      </c>
      <c r="G26" s="66">
        <f t="shared" si="0"/>
        <v>0</v>
      </c>
      <c r="H26" s="67">
        <f t="shared" si="1"/>
        <v>0</v>
      </c>
      <c r="I26" s="94">
        <f t="shared" si="2"/>
        <v>0</v>
      </c>
      <c r="J26" s="59"/>
      <c r="K26" s="95">
        <v>0</v>
      </c>
      <c r="L26" s="95">
        <v>0</v>
      </c>
      <c r="M26" s="95">
        <v>0</v>
      </c>
    </row>
    <row r="27" spans="1:13" ht="15" customHeight="1" x14ac:dyDescent="0.15">
      <c r="A27" s="265"/>
      <c r="B27" s="265" t="s">
        <v>225</v>
      </c>
      <c r="C27" s="63" t="s">
        <v>209</v>
      </c>
      <c r="D27" s="65">
        <v>5.38</v>
      </c>
      <c r="E27" s="65">
        <f>'3-1废弃电器电子产品关键拆解产物再生原料销售和处理汇总情况表'!E56</f>
        <v>0</v>
      </c>
      <c r="F27" s="65">
        <f>'3-1废弃电器电子产品关键拆解产物再生原料销售和处理汇总情况表'!F56</f>
        <v>5.38</v>
      </c>
      <c r="G27" s="66">
        <f t="shared" si="0"/>
        <v>0</v>
      </c>
      <c r="H27" s="67">
        <f t="shared" si="1"/>
        <v>1</v>
      </c>
      <c r="I27" s="94">
        <f t="shared" si="2"/>
        <v>-1</v>
      </c>
      <c r="J27" s="59"/>
      <c r="K27" s="95">
        <v>1</v>
      </c>
      <c r="L27" s="95">
        <v>0</v>
      </c>
      <c r="M27" s="95">
        <v>0</v>
      </c>
    </row>
    <row r="28" spans="1:13" ht="15" customHeight="1" x14ac:dyDescent="0.15">
      <c r="A28" s="265"/>
      <c r="B28" s="265"/>
      <c r="C28" s="63" t="s">
        <v>226</v>
      </c>
      <c r="D28" s="65">
        <v>3.61</v>
      </c>
      <c r="E28" s="65">
        <f>'3-1废弃电器电子产品关键拆解产物再生原料销售和处理汇总情况表'!E67</f>
        <v>0</v>
      </c>
      <c r="F28" s="65">
        <f>'3-1废弃电器电子产品关键拆解产物再生原料销售和处理汇总情况表'!F67</f>
        <v>3.61</v>
      </c>
      <c r="G28" s="66">
        <f t="shared" si="0"/>
        <v>0</v>
      </c>
      <c r="H28" s="67">
        <f t="shared" si="1"/>
        <v>1.91</v>
      </c>
      <c r="I28" s="94">
        <f t="shared" si="2"/>
        <v>-1.91</v>
      </c>
      <c r="J28" s="59"/>
      <c r="K28" s="95">
        <v>1.91</v>
      </c>
      <c r="L28" s="95">
        <v>0</v>
      </c>
      <c r="M28" s="95">
        <v>0</v>
      </c>
    </row>
    <row r="29" spans="1:13" ht="15" customHeight="1" x14ac:dyDescent="0.15">
      <c r="A29" s="265">
        <v>8</v>
      </c>
      <c r="B29" s="265" t="s">
        <v>227</v>
      </c>
      <c r="C29" s="63" t="s">
        <v>209</v>
      </c>
      <c r="D29" s="65">
        <v>0</v>
      </c>
      <c r="E29" s="65">
        <v>0</v>
      </c>
      <c r="F29" s="69">
        <v>0</v>
      </c>
      <c r="G29" s="66">
        <f t="shared" si="0"/>
        <v>0</v>
      </c>
      <c r="H29" s="67">
        <f t="shared" si="1"/>
        <v>0</v>
      </c>
      <c r="I29" s="94">
        <f t="shared" si="2"/>
        <v>0</v>
      </c>
      <c r="J29" s="59"/>
      <c r="K29" s="95">
        <v>0</v>
      </c>
      <c r="L29" s="95">
        <v>0</v>
      </c>
      <c r="M29" s="95">
        <v>0</v>
      </c>
    </row>
    <row r="30" spans="1:13" ht="15" customHeight="1" x14ac:dyDescent="0.15">
      <c r="A30" s="265"/>
      <c r="B30" s="265"/>
      <c r="C30" s="63" t="s">
        <v>143</v>
      </c>
      <c r="D30" s="65">
        <v>0</v>
      </c>
      <c r="E30" s="65">
        <v>0</v>
      </c>
      <c r="F30" s="69">
        <v>0</v>
      </c>
      <c r="G30" s="66">
        <f t="shared" si="0"/>
        <v>0</v>
      </c>
      <c r="H30" s="67">
        <f t="shared" si="1"/>
        <v>0</v>
      </c>
      <c r="I30" s="94">
        <f t="shared" si="2"/>
        <v>0</v>
      </c>
      <c r="J30" s="59"/>
      <c r="K30" s="95">
        <v>0</v>
      </c>
      <c r="L30" s="95">
        <v>0</v>
      </c>
      <c r="M30" s="95">
        <v>0</v>
      </c>
    </row>
    <row r="31" spans="1:13" ht="15" customHeight="1" x14ac:dyDescent="0.15">
      <c r="A31" s="265"/>
      <c r="B31" s="265"/>
      <c r="C31" s="63" t="s">
        <v>214</v>
      </c>
      <c r="D31" s="65">
        <v>0</v>
      </c>
      <c r="E31" s="65">
        <v>0</v>
      </c>
      <c r="F31" s="65">
        <v>0</v>
      </c>
      <c r="G31" s="66">
        <f t="shared" si="0"/>
        <v>0</v>
      </c>
      <c r="H31" s="67">
        <f t="shared" si="1"/>
        <v>0</v>
      </c>
      <c r="I31" s="94">
        <f t="shared" si="2"/>
        <v>0</v>
      </c>
      <c r="J31" s="59"/>
      <c r="K31" s="95">
        <v>0</v>
      </c>
      <c r="L31" s="95">
        <v>0</v>
      </c>
      <c r="M31" s="95">
        <v>0</v>
      </c>
    </row>
    <row r="32" spans="1:13" ht="15" customHeight="1" x14ac:dyDescent="0.15">
      <c r="A32" s="70"/>
      <c r="B32" s="71" t="s">
        <v>186</v>
      </c>
      <c r="C32" s="71"/>
      <c r="D32" s="72">
        <f>SUM(D7:D31)</f>
        <v>257.32</v>
      </c>
      <c r="E32" s="72">
        <f t="shared" ref="E32:F32" si="3">SUM(E7:E31)</f>
        <v>2442.58</v>
      </c>
      <c r="F32" s="72">
        <f t="shared" si="3"/>
        <v>2484.54</v>
      </c>
      <c r="G32" s="72">
        <f t="shared" si="0"/>
        <v>215.36</v>
      </c>
      <c r="H32" s="72">
        <f>SUM(H7:H31)</f>
        <v>7007.84</v>
      </c>
      <c r="I32" s="97">
        <f t="shared" si="2"/>
        <v>-6792.48</v>
      </c>
      <c r="J32" s="98">
        <f>SUM(J7:J28)</f>
        <v>0</v>
      </c>
      <c r="K32" s="95">
        <v>1255.74</v>
      </c>
      <c r="L32" s="95">
        <v>763.55</v>
      </c>
      <c r="M32" s="95">
        <f>SUM(M7:M31)</f>
        <v>2545.9699999999998</v>
      </c>
    </row>
    <row r="33" spans="3:12" ht="15" customHeight="1" x14ac:dyDescent="0.15">
      <c r="D33" s="73"/>
      <c r="E33" s="73"/>
      <c r="F33" s="73"/>
      <c r="G33" s="73"/>
      <c r="H33" s="54"/>
      <c r="I33" s="54"/>
    </row>
    <row r="34" spans="3:12" ht="20.100000000000001" customHeight="1" x14ac:dyDescent="0.15">
      <c r="F34" s="74"/>
    </row>
    <row r="35" spans="3:12" ht="39" customHeight="1" x14ac:dyDescent="0.15">
      <c r="C35" s="75"/>
      <c r="D35" s="76"/>
      <c r="E35" s="76"/>
      <c r="F35" s="76"/>
      <c r="G35" s="76"/>
      <c r="H35" s="76"/>
      <c r="I35" s="76"/>
      <c r="J35" s="75"/>
      <c r="K35" s="75"/>
      <c r="L35" s="75"/>
    </row>
    <row r="36" spans="3:12" ht="20.100000000000001" customHeight="1" x14ac:dyDescent="0.15">
      <c r="C36" s="77"/>
      <c r="D36" s="78"/>
      <c r="E36" s="78"/>
      <c r="F36" s="78"/>
      <c r="G36" s="78"/>
      <c r="H36" s="78"/>
      <c r="I36" s="78"/>
      <c r="J36" s="75"/>
      <c r="K36" s="75"/>
      <c r="L36" s="75"/>
    </row>
    <row r="37" spans="3:12" ht="20.100000000000001" customHeight="1" x14ac:dyDescent="0.15">
      <c r="C37" s="77"/>
      <c r="D37" s="78"/>
      <c r="E37" s="78"/>
      <c r="F37" s="78"/>
      <c r="G37" s="78"/>
      <c r="H37" s="78"/>
      <c r="I37" s="78"/>
      <c r="J37" s="75"/>
      <c r="K37" s="75"/>
      <c r="L37" s="75"/>
    </row>
    <row r="38" spans="3:12" ht="20.100000000000001" customHeight="1" x14ac:dyDescent="0.15">
      <c r="C38" s="77"/>
      <c r="D38" s="78"/>
      <c r="E38" s="78"/>
      <c r="F38" s="78"/>
      <c r="G38" s="78"/>
      <c r="H38" s="78"/>
      <c r="I38" s="78"/>
      <c r="J38" s="75"/>
      <c r="K38" s="75"/>
      <c r="L38" s="75"/>
    </row>
    <row r="39" spans="3:12" ht="20.100000000000001" customHeight="1" x14ac:dyDescent="0.15">
      <c r="C39" s="79"/>
      <c r="D39" s="74"/>
      <c r="E39" s="74"/>
      <c r="F39" s="74"/>
      <c r="G39" s="74"/>
      <c r="H39" s="74"/>
      <c r="I39" s="74"/>
    </row>
    <row r="40" spans="3:12" ht="20.100000000000001" customHeight="1" x14ac:dyDescent="0.15">
      <c r="C40" s="79"/>
      <c r="D40" s="74"/>
      <c r="E40" s="74"/>
      <c r="F40" s="74"/>
      <c r="G40" s="74"/>
      <c r="H40" s="74"/>
      <c r="I40" s="74"/>
    </row>
    <row r="41" spans="3:12" ht="20.100000000000001" customHeight="1" x14ac:dyDescent="0.15">
      <c r="C41" s="79"/>
      <c r="D41" s="74"/>
      <c r="E41" s="74"/>
      <c r="F41" s="74"/>
      <c r="G41" s="74"/>
      <c r="H41" s="74"/>
      <c r="I41" s="74"/>
    </row>
    <row r="42" spans="3:12" ht="20.100000000000001" customHeight="1" x14ac:dyDescent="0.15">
      <c r="C42" s="79"/>
      <c r="D42" s="74"/>
      <c r="E42" s="74"/>
      <c r="F42" s="74"/>
      <c r="G42" s="74"/>
      <c r="H42" s="74"/>
      <c r="I42" s="74"/>
    </row>
    <row r="43" spans="3:12" ht="20.100000000000001" customHeight="1" x14ac:dyDescent="0.15">
      <c r="C43" s="79"/>
      <c r="D43" s="74"/>
      <c r="E43" s="74"/>
      <c r="F43" s="74"/>
      <c r="G43" s="74"/>
      <c r="H43" s="74"/>
      <c r="I43" s="74"/>
    </row>
    <row r="44" spans="3:12" ht="20.100000000000001" customHeight="1" x14ac:dyDescent="0.15">
      <c r="C44" s="79"/>
      <c r="D44" s="74"/>
      <c r="E44" s="74"/>
      <c r="F44" s="74"/>
      <c r="G44" s="74"/>
      <c r="H44" s="74"/>
      <c r="I44" s="74"/>
    </row>
    <row r="45" spans="3:12" ht="20.100000000000001" customHeight="1" x14ac:dyDescent="0.15">
      <c r="C45" s="79"/>
      <c r="D45" s="74"/>
      <c r="E45" s="74"/>
      <c r="F45" s="74"/>
      <c r="G45" s="74"/>
      <c r="H45" s="74"/>
      <c r="I45" s="74"/>
    </row>
    <row r="46" spans="3:12" ht="20.100000000000001" customHeight="1" x14ac:dyDescent="0.15">
      <c r="C46" s="79"/>
      <c r="D46" s="74"/>
      <c r="E46" s="74"/>
      <c r="F46" s="74"/>
      <c r="G46" s="74"/>
      <c r="H46" s="74"/>
      <c r="I46" s="74"/>
    </row>
    <row r="47" spans="3:12" ht="20.100000000000001" customHeight="1" x14ac:dyDescent="0.15">
      <c r="C47" s="79"/>
      <c r="D47" s="74"/>
      <c r="E47" s="74"/>
      <c r="F47" s="74"/>
      <c r="G47" s="74"/>
      <c r="H47" s="74"/>
      <c r="I47" s="74"/>
    </row>
    <row r="49" spans="3:9" ht="20.100000000000001" customHeight="1" x14ac:dyDescent="0.15">
      <c r="D49" s="74"/>
      <c r="E49" s="74"/>
      <c r="F49" s="74"/>
      <c r="G49" s="74"/>
      <c r="H49" s="74"/>
      <c r="I49" s="74"/>
    </row>
    <row r="50" spans="3:9" ht="20.100000000000001" customHeight="1" x14ac:dyDescent="0.15">
      <c r="D50" s="74"/>
      <c r="E50" s="74"/>
      <c r="F50" s="74"/>
      <c r="G50" s="74"/>
      <c r="H50" s="74"/>
      <c r="I50" s="74"/>
    </row>
    <row r="51" spans="3:9" ht="20.100000000000001" customHeight="1" x14ac:dyDescent="0.15">
      <c r="D51" s="74"/>
      <c r="E51" s="74"/>
      <c r="F51" s="74"/>
      <c r="G51" s="74"/>
      <c r="H51" s="74"/>
      <c r="I51" s="74"/>
    </row>
    <row r="52" spans="3:9" ht="34.5" customHeight="1" x14ac:dyDescent="0.2">
      <c r="C52" s="80"/>
      <c r="D52" s="81"/>
      <c r="E52" s="81"/>
      <c r="F52" s="81"/>
      <c r="G52" s="81"/>
      <c r="H52" s="82"/>
      <c r="I52" s="99"/>
    </row>
    <row r="53" spans="3:9" ht="20.100000000000001" customHeight="1" x14ac:dyDescent="0.2">
      <c r="C53" s="83"/>
      <c r="D53" s="84"/>
      <c r="E53" s="85"/>
      <c r="F53" s="85"/>
      <c r="G53" s="84"/>
      <c r="H53" s="84"/>
      <c r="I53" s="100"/>
    </row>
    <row r="54" spans="3:9" ht="20.100000000000001" customHeight="1" x14ac:dyDescent="0.2">
      <c r="C54" s="83"/>
      <c r="D54" s="84"/>
      <c r="E54" s="85"/>
      <c r="F54" s="85"/>
      <c r="G54" s="84"/>
      <c r="H54" s="86"/>
      <c r="I54" s="100"/>
    </row>
    <row r="55" spans="3:9" ht="20.100000000000001" customHeight="1" x14ac:dyDescent="0.2">
      <c r="C55" s="83"/>
      <c r="D55" s="86"/>
      <c r="E55" s="87"/>
      <c r="F55" s="87"/>
      <c r="G55" s="84"/>
      <c r="H55" s="86"/>
      <c r="I55" s="100"/>
    </row>
    <row r="56" spans="3:9" ht="20.100000000000001" customHeight="1" x14ac:dyDescent="0.2">
      <c r="C56" s="88"/>
      <c r="D56" s="84"/>
      <c r="E56" s="85"/>
      <c r="F56" s="85"/>
      <c r="G56" s="84"/>
      <c r="H56" s="84"/>
      <c r="I56" s="100"/>
    </row>
    <row r="57" spans="3:9" ht="20.100000000000001" customHeight="1" x14ac:dyDescent="0.2">
      <c r="C57" s="88"/>
      <c r="D57" s="84"/>
      <c r="E57" s="85"/>
      <c r="F57" s="85"/>
      <c r="G57" s="84"/>
      <c r="H57" s="84"/>
      <c r="I57" s="100"/>
    </row>
    <row r="58" spans="3:9" ht="20.100000000000001" customHeight="1" x14ac:dyDescent="0.2">
      <c r="C58" s="88"/>
      <c r="D58" s="84"/>
      <c r="E58" s="85"/>
      <c r="F58" s="85"/>
      <c r="G58" s="84"/>
      <c r="H58" s="84"/>
      <c r="I58" s="100"/>
    </row>
    <row r="59" spans="3:9" ht="20.100000000000001" customHeight="1" x14ac:dyDescent="0.2">
      <c r="C59" s="88"/>
      <c r="D59" s="84"/>
      <c r="E59" s="85"/>
      <c r="F59" s="85"/>
      <c r="G59" s="84"/>
      <c r="H59" s="84"/>
      <c r="I59" s="100"/>
    </row>
    <row r="60" spans="3:9" ht="20.100000000000001" customHeight="1" x14ac:dyDescent="0.2">
      <c r="C60" s="88"/>
      <c r="D60" s="84"/>
      <c r="E60" s="85"/>
      <c r="F60" s="85"/>
      <c r="G60" s="84"/>
      <c r="H60" s="84"/>
      <c r="I60" s="100"/>
    </row>
    <row r="61" spans="3:9" ht="20.100000000000001" customHeight="1" x14ac:dyDescent="0.2">
      <c r="C61" s="88"/>
      <c r="D61" s="84"/>
      <c r="E61" s="85"/>
      <c r="F61" s="85"/>
      <c r="G61" s="84"/>
      <c r="H61" s="84"/>
      <c r="I61" s="100"/>
    </row>
    <row r="62" spans="3:9" ht="20.100000000000001" customHeight="1" x14ac:dyDescent="0.2">
      <c r="C62" s="88"/>
      <c r="D62" s="84"/>
      <c r="E62" s="85"/>
      <c r="F62" s="85"/>
      <c r="G62" s="84"/>
      <c r="H62" s="84"/>
      <c r="I62" s="100"/>
    </row>
    <row r="63" spans="3:9" ht="20.100000000000001" customHeight="1" x14ac:dyDescent="0.2">
      <c r="C63" s="88"/>
      <c r="D63" s="89"/>
      <c r="E63" s="85"/>
      <c r="F63" s="85"/>
      <c r="G63" s="84"/>
      <c r="H63" s="84"/>
      <c r="I63" s="100"/>
    </row>
    <row r="64" spans="3:9" ht="20.100000000000001" customHeight="1" x14ac:dyDescent="0.2">
      <c r="C64" s="88"/>
      <c r="D64" s="84"/>
      <c r="E64" s="85"/>
      <c r="F64" s="85"/>
      <c r="G64" s="84"/>
      <c r="H64" s="84"/>
      <c r="I64" s="100"/>
    </row>
    <row r="68" spans="3:10" ht="31.5" customHeight="1" x14ac:dyDescent="0.2">
      <c r="C68" s="80"/>
      <c r="D68" s="81"/>
      <c r="E68" s="81"/>
      <c r="F68" s="81"/>
      <c r="G68" s="81"/>
      <c r="H68" s="82"/>
      <c r="I68" s="99"/>
    </row>
    <row r="69" spans="3:10" ht="20.100000000000001" customHeight="1" x14ac:dyDescent="0.2">
      <c r="C69" s="83"/>
      <c r="D69" s="84"/>
      <c r="E69" s="101"/>
      <c r="F69" s="101"/>
      <c r="G69" s="85"/>
      <c r="H69" s="85"/>
      <c r="I69" s="102"/>
      <c r="J69" s="103"/>
    </row>
    <row r="70" spans="3:10" ht="20.100000000000001" customHeight="1" x14ac:dyDescent="0.2">
      <c r="C70" s="83"/>
      <c r="D70" s="84"/>
      <c r="E70" s="101"/>
      <c r="F70" s="101"/>
      <c r="G70" s="85"/>
      <c r="H70" s="85"/>
      <c r="I70" s="102"/>
      <c r="J70" s="103"/>
    </row>
    <row r="71" spans="3:10" ht="20.100000000000001" customHeight="1" x14ac:dyDescent="0.2">
      <c r="C71" s="83"/>
      <c r="D71" s="86"/>
      <c r="E71" s="101"/>
      <c r="F71" s="101"/>
      <c r="G71" s="85"/>
      <c r="H71" s="87"/>
      <c r="I71" s="102"/>
      <c r="J71" s="103"/>
    </row>
    <row r="72" spans="3:10" ht="20.100000000000001" customHeight="1" x14ac:dyDescent="0.2">
      <c r="C72" s="88"/>
      <c r="D72" s="84"/>
      <c r="E72" s="101"/>
      <c r="F72" s="101"/>
      <c r="G72" s="85"/>
      <c r="H72" s="85"/>
      <c r="I72" s="102"/>
      <c r="J72" s="103"/>
    </row>
    <row r="73" spans="3:10" ht="20.100000000000001" customHeight="1" x14ac:dyDescent="0.2">
      <c r="C73" s="88"/>
      <c r="D73" s="84"/>
      <c r="E73" s="101"/>
      <c r="F73" s="101"/>
      <c r="G73" s="85"/>
      <c r="H73" s="85"/>
      <c r="I73" s="102"/>
      <c r="J73" s="103"/>
    </row>
    <row r="74" spans="3:10" ht="20.100000000000001" customHeight="1" x14ac:dyDescent="0.2">
      <c r="C74" s="88"/>
      <c r="D74" s="84"/>
      <c r="E74" s="101"/>
      <c r="F74" s="101"/>
      <c r="G74" s="85"/>
      <c r="H74" s="85"/>
      <c r="I74" s="102"/>
      <c r="J74" s="103"/>
    </row>
    <row r="75" spans="3:10" ht="20.100000000000001" customHeight="1" x14ac:dyDescent="0.2">
      <c r="C75" s="88"/>
      <c r="D75" s="84"/>
      <c r="E75" s="101"/>
      <c r="F75" s="101"/>
      <c r="G75" s="85"/>
      <c r="H75" s="85"/>
      <c r="I75" s="102"/>
      <c r="J75" s="103"/>
    </row>
    <row r="76" spans="3:10" ht="20.100000000000001" customHeight="1" x14ac:dyDescent="0.2">
      <c r="C76" s="88"/>
      <c r="D76" s="84"/>
      <c r="E76" s="101"/>
      <c r="F76" s="101"/>
      <c r="G76" s="85"/>
      <c r="H76" s="85"/>
      <c r="I76" s="102"/>
      <c r="J76" s="103"/>
    </row>
    <row r="77" spans="3:10" ht="20.100000000000001" customHeight="1" x14ac:dyDescent="0.2">
      <c r="C77" s="88"/>
      <c r="D77" s="84"/>
      <c r="E77" s="101"/>
      <c r="F77" s="101"/>
      <c r="G77" s="85"/>
      <c r="H77" s="85"/>
      <c r="I77" s="102"/>
      <c r="J77" s="103"/>
    </row>
    <row r="78" spans="3:10" ht="20.100000000000001" customHeight="1" x14ac:dyDescent="0.2">
      <c r="C78" s="88"/>
      <c r="D78" s="84"/>
      <c r="E78" s="101"/>
      <c r="F78" s="101"/>
      <c r="G78" s="85"/>
      <c r="H78" s="85"/>
      <c r="I78" s="102"/>
      <c r="J78" s="103"/>
    </row>
    <row r="79" spans="3:10" ht="20.100000000000001" customHeight="1" x14ac:dyDescent="0.2">
      <c r="C79" s="88"/>
      <c r="D79" s="89"/>
      <c r="E79" s="101"/>
      <c r="F79" s="101"/>
      <c r="G79" s="85"/>
      <c r="H79" s="85"/>
      <c r="I79" s="102"/>
      <c r="J79" s="103"/>
    </row>
    <row r="80" spans="3:10" ht="20.100000000000001" customHeight="1" x14ac:dyDescent="0.2">
      <c r="C80" s="88"/>
      <c r="D80" s="84"/>
      <c r="E80" s="101"/>
      <c r="F80" s="101"/>
      <c r="G80" s="85"/>
      <c r="H80" s="85"/>
      <c r="I80" s="102"/>
      <c r="J80" s="103"/>
    </row>
  </sheetData>
  <autoFilter ref="A6:WVL32" xr:uid="{00000000-0009-0000-0000-000006000000}"/>
  <mergeCells count="21">
    <mergeCell ref="A2:J2"/>
    <mergeCell ref="A5:A6"/>
    <mergeCell ref="A7:A8"/>
    <mergeCell ref="A9:A11"/>
    <mergeCell ref="A12:A14"/>
    <mergeCell ref="C5:C6"/>
    <mergeCell ref="J5:J6"/>
    <mergeCell ref="A15:A16"/>
    <mergeCell ref="A18:A20"/>
    <mergeCell ref="A21:A28"/>
    <mergeCell ref="A29:A31"/>
    <mergeCell ref="B5:B6"/>
    <mergeCell ref="B7:B8"/>
    <mergeCell ref="B9:B11"/>
    <mergeCell ref="B12:B14"/>
    <mergeCell ref="B15:B16"/>
    <mergeCell ref="B18:B20"/>
    <mergeCell ref="B21:B23"/>
    <mergeCell ref="B24:B26"/>
    <mergeCell ref="B27:B28"/>
    <mergeCell ref="B29:B31"/>
  </mergeCells>
  <phoneticPr fontId="42" type="noConversion"/>
  <printOptions horizontalCentered="1"/>
  <pageMargins left="0.19685039370078741" right="0.19685039370078741" top="0.59055118110236227" bottom="0.39370078740157483" header="0.31496062992125984" footer="0.23622047244094491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VS74"/>
  <sheetViews>
    <sheetView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E8" sqref="E8"/>
    </sheetView>
  </sheetViews>
  <sheetFormatPr defaultColWidth="9" defaultRowHeight="18" customHeight="1" x14ac:dyDescent="0.15"/>
  <cols>
    <col min="1" max="1" width="7.625" style="11" customWidth="1"/>
    <col min="2" max="3" width="9.75" style="11" customWidth="1"/>
    <col min="4" max="4" width="8" style="11" customWidth="1"/>
    <col min="5" max="5" width="14.125" style="12" bestFit="1" customWidth="1"/>
    <col min="6" max="7" width="16.125" style="13" bestFit="1" customWidth="1"/>
    <col min="8" max="8" width="14.125" style="13" bestFit="1" customWidth="1"/>
    <col min="9" max="9" width="10.625" style="14" bestFit="1" customWidth="1"/>
    <col min="10" max="10" width="2.75" style="11" hidden="1" customWidth="1"/>
    <col min="11" max="11" width="10.25" style="11" hidden="1" customWidth="1"/>
    <col min="12" max="12" width="13.75" style="11" customWidth="1"/>
    <col min="13" max="13" width="10.25" style="11" customWidth="1"/>
    <col min="14" max="256" width="9" style="11"/>
    <col min="257" max="257" width="19.75" style="11" customWidth="1"/>
    <col min="258" max="259" width="9.75" style="11" customWidth="1"/>
    <col min="260" max="260" width="8" style="11" customWidth="1"/>
    <col min="261" max="261" width="15.25" style="11" customWidth="1"/>
    <col min="262" max="263" width="16.75" style="11" customWidth="1"/>
    <col min="264" max="264" width="15.25" style="11" customWidth="1"/>
    <col min="265" max="265" width="11.5" style="11" customWidth="1"/>
    <col min="266" max="267" width="9" style="11" hidden="1" customWidth="1"/>
    <col min="268" max="268" width="13.75" style="11" customWidth="1"/>
    <col min="269" max="269" width="10.25" style="11" customWidth="1"/>
    <col min="270" max="512" width="9" style="11"/>
    <col min="513" max="513" width="19.75" style="11" customWidth="1"/>
    <col min="514" max="515" width="9.75" style="11" customWidth="1"/>
    <col min="516" max="516" width="8" style="11" customWidth="1"/>
    <col min="517" max="517" width="15.25" style="11" customWidth="1"/>
    <col min="518" max="519" width="16.75" style="11" customWidth="1"/>
    <col min="520" max="520" width="15.25" style="11" customWidth="1"/>
    <col min="521" max="521" width="11.5" style="11" customWidth="1"/>
    <col min="522" max="523" width="9" style="11" hidden="1" customWidth="1"/>
    <col min="524" max="524" width="13.75" style="11" customWidth="1"/>
    <col min="525" max="525" width="10.25" style="11" customWidth="1"/>
    <col min="526" max="768" width="9" style="11"/>
    <col min="769" max="769" width="19.75" style="11" customWidth="1"/>
    <col min="770" max="771" width="9.75" style="11" customWidth="1"/>
    <col min="772" max="772" width="8" style="11" customWidth="1"/>
    <col min="773" max="773" width="15.25" style="11" customWidth="1"/>
    <col min="774" max="775" width="16.75" style="11" customWidth="1"/>
    <col min="776" max="776" width="15.25" style="11" customWidth="1"/>
    <col min="777" max="777" width="11.5" style="11" customWidth="1"/>
    <col min="778" max="779" width="9" style="11" hidden="1" customWidth="1"/>
    <col min="780" max="780" width="13.75" style="11" customWidth="1"/>
    <col min="781" max="781" width="10.25" style="11" customWidth="1"/>
    <col min="782" max="1024" width="9" style="11"/>
    <col min="1025" max="1025" width="19.75" style="11" customWidth="1"/>
    <col min="1026" max="1027" width="9.75" style="11" customWidth="1"/>
    <col min="1028" max="1028" width="8" style="11" customWidth="1"/>
    <col min="1029" max="1029" width="15.25" style="11" customWidth="1"/>
    <col min="1030" max="1031" width="16.75" style="11" customWidth="1"/>
    <col min="1032" max="1032" width="15.25" style="11" customWidth="1"/>
    <col min="1033" max="1033" width="11.5" style="11" customWidth="1"/>
    <col min="1034" max="1035" width="9" style="11" hidden="1" customWidth="1"/>
    <col min="1036" max="1036" width="13.75" style="11" customWidth="1"/>
    <col min="1037" max="1037" width="10.25" style="11" customWidth="1"/>
    <col min="1038" max="1280" width="9" style="11"/>
    <col min="1281" max="1281" width="19.75" style="11" customWidth="1"/>
    <col min="1282" max="1283" width="9.75" style="11" customWidth="1"/>
    <col min="1284" max="1284" width="8" style="11" customWidth="1"/>
    <col min="1285" max="1285" width="15.25" style="11" customWidth="1"/>
    <col min="1286" max="1287" width="16.75" style="11" customWidth="1"/>
    <col min="1288" max="1288" width="15.25" style="11" customWidth="1"/>
    <col min="1289" max="1289" width="11.5" style="11" customWidth="1"/>
    <col min="1290" max="1291" width="9" style="11" hidden="1" customWidth="1"/>
    <col min="1292" max="1292" width="13.75" style="11" customWidth="1"/>
    <col min="1293" max="1293" width="10.25" style="11" customWidth="1"/>
    <col min="1294" max="1536" width="9" style="11"/>
    <col min="1537" max="1537" width="19.75" style="11" customWidth="1"/>
    <col min="1538" max="1539" width="9.75" style="11" customWidth="1"/>
    <col min="1540" max="1540" width="8" style="11" customWidth="1"/>
    <col min="1541" max="1541" width="15.25" style="11" customWidth="1"/>
    <col min="1542" max="1543" width="16.75" style="11" customWidth="1"/>
    <col min="1544" max="1544" width="15.25" style="11" customWidth="1"/>
    <col min="1545" max="1545" width="11.5" style="11" customWidth="1"/>
    <col min="1546" max="1547" width="9" style="11" hidden="1" customWidth="1"/>
    <col min="1548" max="1548" width="13.75" style="11" customWidth="1"/>
    <col min="1549" max="1549" width="10.25" style="11" customWidth="1"/>
    <col min="1550" max="1792" width="9" style="11"/>
    <col min="1793" max="1793" width="19.75" style="11" customWidth="1"/>
    <col min="1794" max="1795" width="9.75" style="11" customWidth="1"/>
    <col min="1796" max="1796" width="8" style="11" customWidth="1"/>
    <col min="1797" max="1797" width="15.25" style="11" customWidth="1"/>
    <col min="1798" max="1799" width="16.75" style="11" customWidth="1"/>
    <col min="1800" max="1800" width="15.25" style="11" customWidth="1"/>
    <col min="1801" max="1801" width="11.5" style="11" customWidth="1"/>
    <col min="1802" max="1803" width="9" style="11" hidden="1" customWidth="1"/>
    <col min="1804" max="1804" width="13.75" style="11" customWidth="1"/>
    <col min="1805" max="1805" width="10.25" style="11" customWidth="1"/>
    <col min="1806" max="2048" width="9" style="11"/>
    <col min="2049" max="2049" width="19.75" style="11" customWidth="1"/>
    <col min="2050" max="2051" width="9.75" style="11" customWidth="1"/>
    <col min="2052" max="2052" width="8" style="11" customWidth="1"/>
    <col min="2053" max="2053" width="15.25" style="11" customWidth="1"/>
    <col min="2054" max="2055" width="16.75" style="11" customWidth="1"/>
    <col min="2056" max="2056" width="15.25" style="11" customWidth="1"/>
    <col min="2057" max="2057" width="11.5" style="11" customWidth="1"/>
    <col min="2058" max="2059" width="9" style="11" hidden="1" customWidth="1"/>
    <col min="2060" max="2060" width="13.75" style="11" customWidth="1"/>
    <col min="2061" max="2061" width="10.25" style="11" customWidth="1"/>
    <col min="2062" max="2304" width="9" style="11"/>
    <col min="2305" max="2305" width="19.75" style="11" customWidth="1"/>
    <col min="2306" max="2307" width="9.75" style="11" customWidth="1"/>
    <col min="2308" max="2308" width="8" style="11" customWidth="1"/>
    <col min="2309" max="2309" width="15.25" style="11" customWidth="1"/>
    <col min="2310" max="2311" width="16.75" style="11" customWidth="1"/>
    <col min="2312" max="2312" width="15.25" style="11" customWidth="1"/>
    <col min="2313" max="2313" width="11.5" style="11" customWidth="1"/>
    <col min="2314" max="2315" width="9" style="11" hidden="1" customWidth="1"/>
    <col min="2316" max="2316" width="13.75" style="11" customWidth="1"/>
    <col min="2317" max="2317" width="10.25" style="11" customWidth="1"/>
    <col min="2318" max="2560" width="9" style="11"/>
    <col min="2561" max="2561" width="19.75" style="11" customWidth="1"/>
    <col min="2562" max="2563" width="9.75" style="11" customWidth="1"/>
    <col min="2564" max="2564" width="8" style="11" customWidth="1"/>
    <col min="2565" max="2565" width="15.25" style="11" customWidth="1"/>
    <col min="2566" max="2567" width="16.75" style="11" customWidth="1"/>
    <col min="2568" max="2568" width="15.25" style="11" customWidth="1"/>
    <col min="2569" max="2569" width="11.5" style="11" customWidth="1"/>
    <col min="2570" max="2571" width="9" style="11" hidden="1" customWidth="1"/>
    <col min="2572" max="2572" width="13.75" style="11" customWidth="1"/>
    <col min="2573" max="2573" width="10.25" style="11" customWidth="1"/>
    <col min="2574" max="2816" width="9" style="11"/>
    <col min="2817" max="2817" width="19.75" style="11" customWidth="1"/>
    <col min="2818" max="2819" width="9.75" style="11" customWidth="1"/>
    <col min="2820" max="2820" width="8" style="11" customWidth="1"/>
    <col min="2821" max="2821" width="15.25" style="11" customWidth="1"/>
    <col min="2822" max="2823" width="16.75" style="11" customWidth="1"/>
    <col min="2824" max="2824" width="15.25" style="11" customWidth="1"/>
    <col min="2825" max="2825" width="11.5" style="11" customWidth="1"/>
    <col min="2826" max="2827" width="9" style="11" hidden="1" customWidth="1"/>
    <col min="2828" max="2828" width="13.75" style="11" customWidth="1"/>
    <col min="2829" max="2829" width="10.25" style="11" customWidth="1"/>
    <col min="2830" max="3072" width="9" style="11"/>
    <col min="3073" max="3073" width="19.75" style="11" customWidth="1"/>
    <col min="3074" max="3075" width="9.75" style="11" customWidth="1"/>
    <col min="3076" max="3076" width="8" style="11" customWidth="1"/>
    <col min="3077" max="3077" width="15.25" style="11" customWidth="1"/>
    <col min="3078" max="3079" width="16.75" style="11" customWidth="1"/>
    <col min="3080" max="3080" width="15.25" style="11" customWidth="1"/>
    <col min="3081" max="3081" width="11.5" style="11" customWidth="1"/>
    <col min="3082" max="3083" width="9" style="11" hidden="1" customWidth="1"/>
    <col min="3084" max="3084" width="13.75" style="11" customWidth="1"/>
    <col min="3085" max="3085" width="10.25" style="11" customWidth="1"/>
    <col min="3086" max="3328" width="9" style="11"/>
    <col min="3329" max="3329" width="19.75" style="11" customWidth="1"/>
    <col min="3330" max="3331" width="9.75" style="11" customWidth="1"/>
    <col min="3332" max="3332" width="8" style="11" customWidth="1"/>
    <col min="3333" max="3333" width="15.25" style="11" customWidth="1"/>
    <col min="3334" max="3335" width="16.75" style="11" customWidth="1"/>
    <col min="3336" max="3336" width="15.25" style="11" customWidth="1"/>
    <col min="3337" max="3337" width="11.5" style="11" customWidth="1"/>
    <col min="3338" max="3339" width="9" style="11" hidden="1" customWidth="1"/>
    <col min="3340" max="3340" width="13.75" style="11" customWidth="1"/>
    <col min="3341" max="3341" width="10.25" style="11" customWidth="1"/>
    <col min="3342" max="3584" width="9" style="11"/>
    <col min="3585" max="3585" width="19.75" style="11" customWidth="1"/>
    <col min="3586" max="3587" width="9.75" style="11" customWidth="1"/>
    <col min="3588" max="3588" width="8" style="11" customWidth="1"/>
    <col min="3589" max="3589" width="15.25" style="11" customWidth="1"/>
    <col min="3590" max="3591" width="16.75" style="11" customWidth="1"/>
    <col min="3592" max="3592" width="15.25" style="11" customWidth="1"/>
    <col min="3593" max="3593" width="11.5" style="11" customWidth="1"/>
    <col min="3594" max="3595" width="9" style="11" hidden="1" customWidth="1"/>
    <col min="3596" max="3596" width="13.75" style="11" customWidth="1"/>
    <col min="3597" max="3597" width="10.25" style="11" customWidth="1"/>
    <col min="3598" max="3840" width="9" style="11"/>
    <col min="3841" max="3841" width="19.75" style="11" customWidth="1"/>
    <col min="3842" max="3843" width="9.75" style="11" customWidth="1"/>
    <col min="3844" max="3844" width="8" style="11" customWidth="1"/>
    <col min="3845" max="3845" width="15.25" style="11" customWidth="1"/>
    <col min="3846" max="3847" width="16.75" style="11" customWidth="1"/>
    <col min="3848" max="3848" width="15.25" style="11" customWidth="1"/>
    <col min="3849" max="3849" width="11.5" style="11" customWidth="1"/>
    <col min="3850" max="3851" width="9" style="11" hidden="1" customWidth="1"/>
    <col min="3852" max="3852" width="13.75" style="11" customWidth="1"/>
    <col min="3853" max="3853" width="10.25" style="11" customWidth="1"/>
    <col min="3854" max="4096" width="9" style="11"/>
    <col min="4097" max="4097" width="19.75" style="11" customWidth="1"/>
    <col min="4098" max="4099" width="9.75" style="11" customWidth="1"/>
    <col min="4100" max="4100" width="8" style="11" customWidth="1"/>
    <col min="4101" max="4101" width="15.25" style="11" customWidth="1"/>
    <col min="4102" max="4103" width="16.75" style="11" customWidth="1"/>
    <col min="4104" max="4104" width="15.25" style="11" customWidth="1"/>
    <col min="4105" max="4105" width="11.5" style="11" customWidth="1"/>
    <col min="4106" max="4107" width="9" style="11" hidden="1" customWidth="1"/>
    <col min="4108" max="4108" width="13.75" style="11" customWidth="1"/>
    <col min="4109" max="4109" width="10.25" style="11" customWidth="1"/>
    <col min="4110" max="4352" width="9" style="11"/>
    <col min="4353" max="4353" width="19.75" style="11" customWidth="1"/>
    <col min="4354" max="4355" width="9.75" style="11" customWidth="1"/>
    <col min="4356" max="4356" width="8" style="11" customWidth="1"/>
    <col min="4357" max="4357" width="15.25" style="11" customWidth="1"/>
    <col min="4358" max="4359" width="16.75" style="11" customWidth="1"/>
    <col min="4360" max="4360" width="15.25" style="11" customWidth="1"/>
    <col min="4361" max="4361" width="11.5" style="11" customWidth="1"/>
    <col min="4362" max="4363" width="9" style="11" hidden="1" customWidth="1"/>
    <col min="4364" max="4364" width="13.75" style="11" customWidth="1"/>
    <col min="4365" max="4365" width="10.25" style="11" customWidth="1"/>
    <col min="4366" max="4608" width="9" style="11"/>
    <col min="4609" max="4609" width="19.75" style="11" customWidth="1"/>
    <col min="4610" max="4611" width="9.75" style="11" customWidth="1"/>
    <col min="4612" max="4612" width="8" style="11" customWidth="1"/>
    <col min="4613" max="4613" width="15.25" style="11" customWidth="1"/>
    <col min="4614" max="4615" width="16.75" style="11" customWidth="1"/>
    <col min="4616" max="4616" width="15.25" style="11" customWidth="1"/>
    <col min="4617" max="4617" width="11.5" style="11" customWidth="1"/>
    <col min="4618" max="4619" width="9" style="11" hidden="1" customWidth="1"/>
    <col min="4620" max="4620" width="13.75" style="11" customWidth="1"/>
    <col min="4621" max="4621" width="10.25" style="11" customWidth="1"/>
    <col min="4622" max="4864" width="9" style="11"/>
    <col min="4865" max="4865" width="19.75" style="11" customWidth="1"/>
    <col min="4866" max="4867" width="9.75" style="11" customWidth="1"/>
    <col min="4868" max="4868" width="8" style="11" customWidth="1"/>
    <col min="4869" max="4869" width="15.25" style="11" customWidth="1"/>
    <col min="4870" max="4871" width="16.75" style="11" customWidth="1"/>
    <col min="4872" max="4872" width="15.25" style="11" customWidth="1"/>
    <col min="4873" max="4873" width="11.5" style="11" customWidth="1"/>
    <col min="4874" max="4875" width="9" style="11" hidden="1" customWidth="1"/>
    <col min="4876" max="4876" width="13.75" style="11" customWidth="1"/>
    <col min="4877" max="4877" width="10.25" style="11" customWidth="1"/>
    <col min="4878" max="5120" width="9" style="11"/>
    <col min="5121" max="5121" width="19.75" style="11" customWidth="1"/>
    <col min="5122" max="5123" width="9.75" style="11" customWidth="1"/>
    <col min="5124" max="5124" width="8" style="11" customWidth="1"/>
    <col min="5125" max="5125" width="15.25" style="11" customWidth="1"/>
    <col min="5126" max="5127" width="16.75" style="11" customWidth="1"/>
    <col min="5128" max="5128" width="15.25" style="11" customWidth="1"/>
    <col min="5129" max="5129" width="11.5" style="11" customWidth="1"/>
    <col min="5130" max="5131" width="9" style="11" hidden="1" customWidth="1"/>
    <col min="5132" max="5132" width="13.75" style="11" customWidth="1"/>
    <col min="5133" max="5133" width="10.25" style="11" customWidth="1"/>
    <col min="5134" max="5376" width="9" style="11"/>
    <col min="5377" max="5377" width="19.75" style="11" customWidth="1"/>
    <col min="5378" max="5379" width="9.75" style="11" customWidth="1"/>
    <col min="5380" max="5380" width="8" style="11" customWidth="1"/>
    <col min="5381" max="5381" width="15.25" style="11" customWidth="1"/>
    <col min="5382" max="5383" width="16.75" style="11" customWidth="1"/>
    <col min="5384" max="5384" width="15.25" style="11" customWidth="1"/>
    <col min="5385" max="5385" width="11.5" style="11" customWidth="1"/>
    <col min="5386" max="5387" width="9" style="11" hidden="1" customWidth="1"/>
    <col min="5388" max="5388" width="13.75" style="11" customWidth="1"/>
    <col min="5389" max="5389" width="10.25" style="11" customWidth="1"/>
    <col min="5390" max="5632" width="9" style="11"/>
    <col min="5633" max="5633" width="19.75" style="11" customWidth="1"/>
    <col min="5634" max="5635" width="9.75" style="11" customWidth="1"/>
    <col min="5636" max="5636" width="8" style="11" customWidth="1"/>
    <col min="5637" max="5637" width="15.25" style="11" customWidth="1"/>
    <col min="5638" max="5639" width="16.75" style="11" customWidth="1"/>
    <col min="5640" max="5640" width="15.25" style="11" customWidth="1"/>
    <col min="5641" max="5641" width="11.5" style="11" customWidth="1"/>
    <col min="5642" max="5643" width="9" style="11" hidden="1" customWidth="1"/>
    <col min="5644" max="5644" width="13.75" style="11" customWidth="1"/>
    <col min="5645" max="5645" width="10.25" style="11" customWidth="1"/>
    <col min="5646" max="5888" width="9" style="11"/>
    <col min="5889" max="5889" width="19.75" style="11" customWidth="1"/>
    <col min="5890" max="5891" width="9.75" style="11" customWidth="1"/>
    <col min="5892" max="5892" width="8" style="11" customWidth="1"/>
    <col min="5893" max="5893" width="15.25" style="11" customWidth="1"/>
    <col min="5894" max="5895" width="16.75" style="11" customWidth="1"/>
    <col min="5896" max="5896" width="15.25" style="11" customWidth="1"/>
    <col min="5897" max="5897" width="11.5" style="11" customWidth="1"/>
    <col min="5898" max="5899" width="9" style="11" hidden="1" customWidth="1"/>
    <col min="5900" max="5900" width="13.75" style="11" customWidth="1"/>
    <col min="5901" max="5901" width="10.25" style="11" customWidth="1"/>
    <col min="5902" max="6144" width="9" style="11"/>
    <col min="6145" max="6145" width="19.75" style="11" customWidth="1"/>
    <col min="6146" max="6147" width="9.75" style="11" customWidth="1"/>
    <col min="6148" max="6148" width="8" style="11" customWidth="1"/>
    <col min="6149" max="6149" width="15.25" style="11" customWidth="1"/>
    <col min="6150" max="6151" width="16.75" style="11" customWidth="1"/>
    <col min="6152" max="6152" width="15.25" style="11" customWidth="1"/>
    <col min="6153" max="6153" width="11.5" style="11" customWidth="1"/>
    <col min="6154" max="6155" width="9" style="11" hidden="1" customWidth="1"/>
    <col min="6156" max="6156" width="13.75" style="11" customWidth="1"/>
    <col min="6157" max="6157" width="10.25" style="11" customWidth="1"/>
    <col min="6158" max="6400" width="9" style="11"/>
    <col min="6401" max="6401" width="19.75" style="11" customWidth="1"/>
    <col min="6402" max="6403" width="9.75" style="11" customWidth="1"/>
    <col min="6404" max="6404" width="8" style="11" customWidth="1"/>
    <col min="6405" max="6405" width="15.25" style="11" customWidth="1"/>
    <col min="6406" max="6407" width="16.75" style="11" customWidth="1"/>
    <col min="6408" max="6408" width="15.25" style="11" customWidth="1"/>
    <col min="6409" max="6409" width="11.5" style="11" customWidth="1"/>
    <col min="6410" max="6411" width="9" style="11" hidden="1" customWidth="1"/>
    <col min="6412" max="6412" width="13.75" style="11" customWidth="1"/>
    <col min="6413" max="6413" width="10.25" style="11" customWidth="1"/>
    <col min="6414" max="6656" width="9" style="11"/>
    <col min="6657" max="6657" width="19.75" style="11" customWidth="1"/>
    <col min="6658" max="6659" width="9.75" style="11" customWidth="1"/>
    <col min="6660" max="6660" width="8" style="11" customWidth="1"/>
    <col min="6661" max="6661" width="15.25" style="11" customWidth="1"/>
    <col min="6662" max="6663" width="16.75" style="11" customWidth="1"/>
    <col min="6664" max="6664" width="15.25" style="11" customWidth="1"/>
    <col min="6665" max="6665" width="11.5" style="11" customWidth="1"/>
    <col min="6666" max="6667" width="9" style="11" hidden="1" customWidth="1"/>
    <col min="6668" max="6668" width="13.75" style="11" customWidth="1"/>
    <col min="6669" max="6669" width="10.25" style="11" customWidth="1"/>
    <col min="6670" max="6912" width="9" style="11"/>
    <col min="6913" max="6913" width="19.75" style="11" customWidth="1"/>
    <col min="6914" max="6915" width="9.75" style="11" customWidth="1"/>
    <col min="6916" max="6916" width="8" style="11" customWidth="1"/>
    <col min="6917" max="6917" width="15.25" style="11" customWidth="1"/>
    <col min="6918" max="6919" width="16.75" style="11" customWidth="1"/>
    <col min="6920" max="6920" width="15.25" style="11" customWidth="1"/>
    <col min="6921" max="6921" width="11.5" style="11" customWidth="1"/>
    <col min="6922" max="6923" width="9" style="11" hidden="1" customWidth="1"/>
    <col min="6924" max="6924" width="13.75" style="11" customWidth="1"/>
    <col min="6925" max="6925" width="10.25" style="11" customWidth="1"/>
    <col min="6926" max="7168" width="9" style="11"/>
    <col min="7169" max="7169" width="19.75" style="11" customWidth="1"/>
    <col min="7170" max="7171" width="9.75" style="11" customWidth="1"/>
    <col min="7172" max="7172" width="8" style="11" customWidth="1"/>
    <col min="7173" max="7173" width="15.25" style="11" customWidth="1"/>
    <col min="7174" max="7175" width="16.75" style="11" customWidth="1"/>
    <col min="7176" max="7176" width="15.25" style="11" customWidth="1"/>
    <col min="7177" max="7177" width="11.5" style="11" customWidth="1"/>
    <col min="7178" max="7179" width="9" style="11" hidden="1" customWidth="1"/>
    <col min="7180" max="7180" width="13.75" style="11" customWidth="1"/>
    <col min="7181" max="7181" width="10.25" style="11" customWidth="1"/>
    <col min="7182" max="7424" width="9" style="11"/>
    <col min="7425" max="7425" width="19.75" style="11" customWidth="1"/>
    <col min="7426" max="7427" width="9.75" style="11" customWidth="1"/>
    <col min="7428" max="7428" width="8" style="11" customWidth="1"/>
    <col min="7429" max="7429" width="15.25" style="11" customWidth="1"/>
    <col min="7430" max="7431" width="16.75" style="11" customWidth="1"/>
    <col min="7432" max="7432" width="15.25" style="11" customWidth="1"/>
    <col min="7433" max="7433" width="11.5" style="11" customWidth="1"/>
    <col min="7434" max="7435" width="9" style="11" hidden="1" customWidth="1"/>
    <col min="7436" max="7436" width="13.75" style="11" customWidth="1"/>
    <col min="7437" max="7437" width="10.25" style="11" customWidth="1"/>
    <col min="7438" max="7680" width="9" style="11"/>
    <col min="7681" max="7681" width="19.75" style="11" customWidth="1"/>
    <col min="7682" max="7683" width="9.75" style="11" customWidth="1"/>
    <col min="7684" max="7684" width="8" style="11" customWidth="1"/>
    <col min="7685" max="7685" width="15.25" style="11" customWidth="1"/>
    <col min="7686" max="7687" width="16.75" style="11" customWidth="1"/>
    <col min="7688" max="7688" width="15.25" style="11" customWidth="1"/>
    <col min="7689" max="7689" width="11.5" style="11" customWidth="1"/>
    <col min="7690" max="7691" width="9" style="11" hidden="1" customWidth="1"/>
    <col min="7692" max="7692" width="13.75" style="11" customWidth="1"/>
    <col min="7693" max="7693" width="10.25" style="11" customWidth="1"/>
    <col min="7694" max="7936" width="9" style="11"/>
    <col min="7937" max="7937" width="19.75" style="11" customWidth="1"/>
    <col min="7938" max="7939" width="9.75" style="11" customWidth="1"/>
    <col min="7940" max="7940" width="8" style="11" customWidth="1"/>
    <col min="7941" max="7941" width="15.25" style="11" customWidth="1"/>
    <col min="7942" max="7943" width="16.75" style="11" customWidth="1"/>
    <col min="7944" max="7944" width="15.25" style="11" customWidth="1"/>
    <col min="7945" max="7945" width="11.5" style="11" customWidth="1"/>
    <col min="7946" max="7947" width="9" style="11" hidden="1" customWidth="1"/>
    <col min="7948" max="7948" width="13.75" style="11" customWidth="1"/>
    <col min="7949" max="7949" width="10.25" style="11" customWidth="1"/>
    <col min="7950" max="8192" width="9" style="11"/>
    <col min="8193" max="8193" width="19.75" style="11" customWidth="1"/>
    <col min="8194" max="8195" width="9.75" style="11" customWidth="1"/>
    <col min="8196" max="8196" width="8" style="11" customWidth="1"/>
    <col min="8197" max="8197" width="15.25" style="11" customWidth="1"/>
    <col min="8198" max="8199" width="16.75" style="11" customWidth="1"/>
    <col min="8200" max="8200" width="15.25" style="11" customWidth="1"/>
    <col min="8201" max="8201" width="11.5" style="11" customWidth="1"/>
    <col min="8202" max="8203" width="9" style="11" hidden="1" customWidth="1"/>
    <col min="8204" max="8204" width="13.75" style="11" customWidth="1"/>
    <col min="8205" max="8205" width="10.25" style="11" customWidth="1"/>
    <col min="8206" max="8448" width="9" style="11"/>
    <col min="8449" max="8449" width="19.75" style="11" customWidth="1"/>
    <col min="8450" max="8451" width="9.75" style="11" customWidth="1"/>
    <col min="8452" max="8452" width="8" style="11" customWidth="1"/>
    <col min="8453" max="8453" width="15.25" style="11" customWidth="1"/>
    <col min="8454" max="8455" width="16.75" style="11" customWidth="1"/>
    <col min="8456" max="8456" width="15.25" style="11" customWidth="1"/>
    <col min="8457" max="8457" width="11.5" style="11" customWidth="1"/>
    <col min="8458" max="8459" width="9" style="11" hidden="1" customWidth="1"/>
    <col min="8460" max="8460" width="13.75" style="11" customWidth="1"/>
    <col min="8461" max="8461" width="10.25" style="11" customWidth="1"/>
    <col min="8462" max="8704" width="9" style="11"/>
    <col min="8705" max="8705" width="19.75" style="11" customWidth="1"/>
    <col min="8706" max="8707" width="9.75" style="11" customWidth="1"/>
    <col min="8708" max="8708" width="8" style="11" customWidth="1"/>
    <col min="8709" max="8709" width="15.25" style="11" customWidth="1"/>
    <col min="8710" max="8711" width="16.75" style="11" customWidth="1"/>
    <col min="8712" max="8712" width="15.25" style="11" customWidth="1"/>
    <col min="8713" max="8713" width="11.5" style="11" customWidth="1"/>
    <col min="8714" max="8715" width="9" style="11" hidden="1" customWidth="1"/>
    <col min="8716" max="8716" width="13.75" style="11" customWidth="1"/>
    <col min="8717" max="8717" width="10.25" style="11" customWidth="1"/>
    <col min="8718" max="8960" width="9" style="11"/>
    <col min="8961" max="8961" width="19.75" style="11" customWidth="1"/>
    <col min="8962" max="8963" width="9.75" style="11" customWidth="1"/>
    <col min="8964" max="8964" width="8" style="11" customWidth="1"/>
    <col min="8965" max="8965" width="15.25" style="11" customWidth="1"/>
    <col min="8966" max="8967" width="16.75" style="11" customWidth="1"/>
    <col min="8968" max="8968" width="15.25" style="11" customWidth="1"/>
    <col min="8969" max="8969" width="11.5" style="11" customWidth="1"/>
    <col min="8970" max="8971" width="9" style="11" hidden="1" customWidth="1"/>
    <col min="8972" max="8972" width="13.75" style="11" customWidth="1"/>
    <col min="8973" max="8973" width="10.25" style="11" customWidth="1"/>
    <col min="8974" max="9216" width="9" style="11"/>
    <col min="9217" max="9217" width="19.75" style="11" customWidth="1"/>
    <col min="9218" max="9219" width="9.75" style="11" customWidth="1"/>
    <col min="9220" max="9220" width="8" style="11" customWidth="1"/>
    <col min="9221" max="9221" width="15.25" style="11" customWidth="1"/>
    <col min="9222" max="9223" width="16.75" style="11" customWidth="1"/>
    <col min="9224" max="9224" width="15.25" style="11" customWidth="1"/>
    <col min="9225" max="9225" width="11.5" style="11" customWidth="1"/>
    <col min="9226" max="9227" width="9" style="11" hidden="1" customWidth="1"/>
    <col min="9228" max="9228" width="13.75" style="11" customWidth="1"/>
    <col min="9229" max="9229" width="10.25" style="11" customWidth="1"/>
    <col min="9230" max="9472" width="9" style="11"/>
    <col min="9473" max="9473" width="19.75" style="11" customWidth="1"/>
    <col min="9474" max="9475" width="9.75" style="11" customWidth="1"/>
    <col min="9476" max="9476" width="8" style="11" customWidth="1"/>
    <col min="9477" max="9477" width="15.25" style="11" customWidth="1"/>
    <col min="9478" max="9479" width="16.75" style="11" customWidth="1"/>
    <col min="9480" max="9480" width="15.25" style="11" customWidth="1"/>
    <col min="9481" max="9481" width="11.5" style="11" customWidth="1"/>
    <col min="9482" max="9483" width="9" style="11" hidden="1" customWidth="1"/>
    <col min="9484" max="9484" width="13.75" style="11" customWidth="1"/>
    <col min="9485" max="9485" width="10.25" style="11" customWidth="1"/>
    <col min="9486" max="9728" width="9" style="11"/>
    <col min="9729" max="9729" width="19.75" style="11" customWidth="1"/>
    <col min="9730" max="9731" width="9.75" style="11" customWidth="1"/>
    <col min="9732" max="9732" width="8" style="11" customWidth="1"/>
    <col min="9733" max="9733" width="15.25" style="11" customWidth="1"/>
    <col min="9734" max="9735" width="16.75" style="11" customWidth="1"/>
    <col min="9736" max="9736" width="15.25" style="11" customWidth="1"/>
    <col min="9737" max="9737" width="11.5" style="11" customWidth="1"/>
    <col min="9738" max="9739" width="9" style="11" hidden="1" customWidth="1"/>
    <col min="9740" max="9740" width="13.75" style="11" customWidth="1"/>
    <col min="9741" max="9741" width="10.25" style="11" customWidth="1"/>
    <col min="9742" max="9984" width="9" style="11"/>
    <col min="9985" max="9985" width="19.75" style="11" customWidth="1"/>
    <col min="9986" max="9987" width="9.75" style="11" customWidth="1"/>
    <col min="9988" max="9988" width="8" style="11" customWidth="1"/>
    <col min="9989" max="9989" width="15.25" style="11" customWidth="1"/>
    <col min="9990" max="9991" width="16.75" style="11" customWidth="1"/>
    <col min="9992" max="9992" width="15.25" style="11" customWidth="1"/>
    <col min="9993" max="9993" width="11.5" style="11" customWidth="1"/>
    <col min="9994" max="9995" width="9" style="11" hidden="1" customWidth="1"/>
    <col min="9996" max="9996" width="13.75" style="11" customWidth="1"/>
    <col min="9997" max="9997" width="10.25" style="11" customWidth="1"/>
    <col min="9998" max="10240" width="9" style="11"/>
    <col min="10241" max="10241" width="19.75" style="11" customWidth="1"/>
    <col min="10242" max="10243" width="9.75" style="11" customWidth="1"/>
    <col min="10244" max="10244" width="8" style="11" customWidth="1"/>
    <col min="10245" max="10245" width="15.25" style="11" customWidth="1"/>
    <col min="10246" max="10247" width="16.75" style="11" customWidth="1"/>
    <col min="10248" max="10248" width="15.25" style="11" customWidth="1"/>
    <col min="10249" max="10249" width="11.5" style="11" customWidth="1"/>
    <col min="10250" max="10251" width="9" style="11" hidden="1" customWidth="1"/>
    <col min="10252" max="10252" width="13.75" style="11" customWidth="1"/>
    <col min="10253" max="10253" width="10.25" style="11" customWidth="1"/>
    <col min="10254" max="10496" width="9" style="11"/>
    <col min="10497" max="10497" width="19.75" style="11" customWidth="1"/>
    <col min="10498" max="10499" width="9.75" style="11" customWidth="1"/>
    <col min="10500" max="10500" width="8" style="11" customWidth="1"/>
    <col min="10501" max="10501" width="15.25" style="11" customWidth="1"/>
    <col min="10502" max="10503" width="16.75" style="11" customWidth="1"/>
    <col min="10504" max="10504" width="15.25" style="11" customWidth="1"/>
    <col min="10505" max="10505" width="11.5" style="11" customWidth="1"/>
    <col min="10506" max="10507" width="9" style="11" hidden="1" customWidth="1"/>
    <col min="10508" max="10508" width="13.75" style="11" customWidth="1"/>
    <col min="10509" max="10509" width="10.25" style="11" customWidth="1"/>
    <col min="10510" max="10752" width="9" style="11"/>
    <col min="10753" max="10753" width="19.75" style="11" customWidth="1"/>
    <col min="10754" max="10755" width="9.75" style="11" customWidth="1"/>
    <col min="10756" max="10756" width="8" style="11" customWidth="1"/>
    <col min="10757" max="10757" width="15.25" style="11" customWidth="1"/>
    <col min="10758" max="10759" width="16.75" style="11" customWidth="1"/>
    <col min="10760" max="10760" width="15.25" style="11" customWidth="1"/>
    <col min="10761" max="10761" width="11.5" style="11" customWidth="1"/>
    <col min="10762" max="10763" width="9" style="11" hidden="1" customWidth="1"/>
    <col min="10764" max="10764" width="13.75" style="11" customWidth="1"/>
    <col min="10765" max="10765" width="10.25" style="11" customWidth="1"/>
    <col min="10766" max="11008" width="9" style="11"/>
    <col min="11009" max="11009" width="19.75" style="11" customWidth="1"/>
    <col min="11010" max="11011" width="9.75" style="11" customWidth="1"/>
    <col min="11012" max="11012" width="8" style="11" customWidth="1"/>
    <col min="11013" max="11013" width="15.25" style="11" customWidth="1"/>
    <col min="11014" max="11015" width="16.75" style="11" customWidth="1"/>
    <col min="11016" max="11016" width="15.25" style="11" customWidth="1"/>
    <col min="11017" max="11017" width="11.5" style="11" customWidth="1"/>
    <col min="11018" max="11019" width="9" style="11" hidden="1" customWidth="1"/>
    <col min="11020" max="11020" width="13.75" style="11" customWidth="1"/>
    <col min="11021" max="11021" width="10.25" style="11" customWidth="1"/>
    <col min="11022" max="11264" width="9" style="11"/>
    <col min="11265" max="11265" width="19.75" style="11" customWidth="1"/>
    <col min="11266" max="11267" width="9.75" style="11" customWidth="1"/>
    <col min="11268" max="11268" width="8" style="11" customWidth="1"/>
    <col min="11269" max="11269" width="15.25" style="11" customWidth="1"/>
    <col min="11270" max="11271" width="16.75" style="11" customWidth="1"/>
    <col min="11272" max="11272" width="15.25" style="11" customWidth="1"/>
    <col min="11273" max="11273" width="11.5" style="11" customWidth="1"/>
    <col min="11274" max="11275" width="9" style="11" hidden="1" customWidth="1"/>
    <col min="11276" max="11276" width="13.75" style="11" customWidth="1"/>
    <col min="11277" max="11277" width="10.25" style="11" customWidth="1"/>
    <col min="11278" max="11520" width="9" style="11"/>
    <col min="11521" max="11521" width="19.75" style="11" customWidth="1"/>
    <col min="11522" max="11523" width="9.75" style="11" customWidth="1"/>
    <col min="11524" max="11524" width="8" style="11" customWidth="1"/>
    <col min="11525" max="11525" width="15.25" style="11" customWidth="1"/>
    <col min="11526" max="11527" width="16.75" style="11" customWidth="1"/>
    <col min="11528" max="11528" width="15.25" style="11" customWidth="1"/>
    <col min="11529" max="11529" width="11.5" style="11" customWidth="1"/>
    <col min="11530" max="11531" width="9" style="11" hidden="1" customWidth="1"/>
    <col min="11532" max="11532" width="13.75" style="11" customWidth="1"/>
    <col min="11533" max="11533" width="10.25" style="11" customWidth="1"/>
    <col min="11534" max="11776" width="9" style="11"/>
    <col min="11777" max="11777" width="19.75" style="11" customWidth="1"/>
    <col min="11778" max="11779" width="9.75" style="11" customWidth="1"/>
    <col min="11780" max="11780" width="8" style="11" customWidth="1"/>
    <col min="11781" max="11781" width="15.25" style="11" customWidth="1"/>
    <col min="11782" max="11783" width="16.75" style="11" customWidth="1"/>
    <col min="11784" max="11784" width="15.25" style="11" customWidth="1"/>
    <col min="11785" max="11785" width="11.5" style="11" customWidth="1"/>
    <col min="11786" max="11787" width="9" style="11" hidden="1" customWidth="1"/>
    <col min="11788" max="11788" width="13.75" style="11" customWidth="1"/>
    <col min="11789" max="11789" width="10.25" style="11" customWidth="1"/>
    <col min="11790" max="12032" width="9" style="11"/>
    <col min="12033" max="12033" width="19.75" style="11" customWidth="1"/>
    <col min="12034" max="12035" width="9.75" style="11" customWidth="1"/>
    <col min="12036" max="12036" width="8" style="11" customWidth="1"/>
    <col min="12037" max="12037" width="15.25" style="11" customWidth="1"/>
    <col min="12038" max="12039" width="16.75" style="11" customWidth="1"/>
    <col min="12040" max="12040" width="15.25" style="11" customWidth="1"/>
    <col min="12041" max="12041" width="11.5" style="11" customWidth="1"/>
    <col min="12042" max="12043" width="9" style="11" hidden="1" customWidth="1"/>
    <col min="12044" max="12044" width="13.75" style="11" customWidth="1"/>
    <col min="12045" max="12045" width="10.25" style="11" customWidth="1"/>
    <col min="12046" max="12288" width="9" style="11"/>
    <col min="12289" max="12289" width="19.75" style="11" customWidth="1"/>
    <col min="12290" max="12291" width="9.75" style="11" customWidth="1"/>
    <col min="12292" max="12292" width="8" style="11" customWidth="1"/>
    <col min="12293" max="12293" width="15.25" style="11" customWidth="1"/>
    <col min="12294" max="12295" width="16.75" style="11" customWidth="1"/>
    <col min="12296" max="12296" width="15.25" style="11" customWidth="1"/>
    <col min="12297" max="12297" width="11.5" style="11" customWidth="1"/>
    <col min="12298" max="12299" width="9" style="11" hidden="1" customWidth="1"/>
    <col min="12300" max="12300" width="13.75" style="11" customWidth="1"/>
    <col min="12301" max="12301" width="10.25" style="11" customWidth="1"/>
    <col min="12302" max="12544" width="9" style="11"/>
    <col min="12545" max="12545" width="19.75" style="11" customWidth="1"/>
    <col min="12546" max="12547" width="9.75" style="11" customWidth="1"/>
    <col min="12548" max="12548" width="8" style="11" customWidth="1"/>
    <col min="12549" max="12549" width="15.25" style="11" customWidth="1"/>
    <col min="12550" max="12551" width="16.75" style="11" customWidth="1"/>
    <col min="12552" max="12552" width="15.25" style="11" customWidth="1"/>
    <col min="12553" max="12553" width="11.5" style="11" customWidth="1"/>
    <col min="12554" max="12555" width="9" style="11" hidden="1" customWidth="1"/>
    <col min="12556" max="12556" width="13.75" style="11" customWidth="1"/>
    <col min="12557" max="12557" width="10.25" style="11" customWidth="1"/>
    <col min="12558" max="12800" width="9" style="11"/>
    <col min="12801" max="12801" width="19.75" style="11" customWidth="1"/>
    <col min="12802" max="12803" width="9.75" style="11" customWidth="1"/>
    <col min="12804" max="12804" width="8" style="11" customWidth="1"/>
    <col min="12805" max="12805" width="15.25" style="11" customWidth="1"/>
    <col min="12806" max="12807" width="16.75" style="11" customWidth="1"/>
    <col min="12808" max="12808" width="15.25" style="11" customWidth="1"/>
    <col min="12809" max="12809" width="11.5" style="11" customWidth="1"/>
    <col min="12810" max="12811" width="9" style="11" hidden="1" customWidth="1"/>
    <col min="12812" max="12812" width="13.75" style="11" customWidth="1"/>
    <col min="12813" max="12813" width="10.25" style="11" customWidth="1"/>
    <col min="12814" max="13056" width="9" style="11"/>
    <col min="13057" max="13057" width="19.75" style="11" customWidth="1"/>
    <col min="13058" max="13059" width="9.75" style="11" customWidth="1"/>
    <col min="13060" max="13060" width="8" style="11" customWidth="1"/>
    <col min="13061" max="13061" width="15.25" style="11" customWidth="1"/>
    <col min="13062" max="13063" width="16.75" style="11" customWidth="1"/>
    <col min="13064" max="13064" width="15.25" style="11" customWidth="1"/>
    <col min="13065" max="13065" width="11.5" style="11" customWidth="1"/>
    <col min="13066" max="13067" width="9" style="11" hidden="1" customWidth="1"/>
    <col min="13068" max="13068" width="13.75" style="11" customWidth="1"/>
    <col min="13069" max="13069" width="10.25" style="11" customWidth="1"/>
    <col min="13070" max="13312" width="9" style="11"/>
    <col min="13313" max="13313" width="19.75" style="11" customWidth="1"/>
    <col min="13314" max="13315" width="9.75" style="11" customWidth="1"/>
    <col min="13316" max="13316" width="8" style="11" customWidth="1"/>
    <col min="13317" max="13317" width="15.25" style="11" customWidth="1"/>
    <col min="13318" max="13319" width="16.75" style="11" customWidth="1"/>
    <col min="13320" max="13320" width="15.25" style="11" customWidth="1"/>
    <col min="13321" max="13321" width="11.5" style="11" customWidth="1"/>
    <col min="13322" max="13323" width="9" style="11" hidden="1" customWidth="1"/>
    <col min="13324" max="13324" width="13.75" style="11" customWidth="1"/>
    <col min="13325" max="13325" width="10.25" style="11" customWidth="1"/>
    <col min="13326" max="13568" width="9" style="11"/>
    <col min="13569" max="13569" width="19.75" style="11" customWidth="1"/>
    <col min="13570" max="13571" width="9.75" style="11" customWidth="1"/>
    <col min="13572" max="13572" width="8" style="11" customWidth="1"/>
    <col min="13573" max="13573" width="15.25" style="11" customWidth="1"/>
    <col min="13574" max="13575" width="16.75" style="11" customWidth="1"/>
    <col min="13576" max="13576" width="15.25" style="11" customWidth="1"/>
    <col min="13577" max="13577" width="11.5" style="11" customWidth="1"/>
    <col min="13578" max="13579" width="9" style="11" hidden="1" customWidth="1"/>
    <col min="13580" max="13580" width="13.75" style="11" customWidth="1"/>
    <col min="13581" max="13581" width="10.25" style="11" customWidth="1"/>
    <col min="13582" max="13824" width="9" style="11"/>
    <col min="13825" max="13825" width="19.75" style="11" customWidth="1"/>
    <col min="13826" max="13827" width="9.75" style="11" customWidth="1"/>
    <col min="13828" max="13828" width="8" style="11" customWidth="1"/>
    <col min="13829" max="13829" width="15.25" style="11" customWidth="1"/>
    <col min="13830" max="13831" width="16.75" style="11" customWidth="1"/>
    <col min="13832" max="13832" width="15.25" style="11" customWidth="1"/>
    <col min="13833" max="13833" width="11.5" style="11" customWidth="1"/>
    <col min="13834" max="13835" width="9" style="11" hidden="1" customWidth="1"/>
    <col min="13836" max="13836" width="13.75" style="11" customWidth="1"/>
    <col min="13837" max="13837" width="10.25" style="11" customWidth="1"/>
    <col min="13838" max="14080" width="9" style="11"/>
    <col min="14081" max="14081" width="19.75" style="11" customWidth="1"/>
    <col min="14082" max="14083" width="9.75" style="11" customWidth="1"/>
    <col min="14084" max="14084" width="8" style="11" customWidth="1"/>
    <col min="14085" max="14085" width="15.25" style="11" customWidth="1"/>
    <col min="14086" max="14087" width="16.75" style="11" customWidth="1"/>
    <col min="14088" max="14088" width="15.25" style="11" customWidth="1"/>
    <col min="14089" max="14089" width="11.5" style="11" customWidth="1"/>
    <col min="14090" max="14091" width="9" style="11" hidden="1" customWidth="1"/>
    <col min="14092" max="14092" width="13.75" style="11" customWidth="1"/>
    <col min="14093" max="14093" width="10.25" style="11" customWidth="1"/>
    <col min="14094" max="14336" width="9" style="11"/>
    <col min="14337" max="14337" width="19.75" style="11" customWidth="1"/>
    <col min="14338" max="14339" width="9.75" style="11" customWidth="1"/>
    <col min="14340" max="14340" width="8" style="11" customWidth="1"/>
    <col min="14341" max="14341" width="15.25" style="11" customWidth="1"/>
    <col min="14342" max="14343" width="16.75" style="11" customWidth="1"/>
    <col min="14344" max="14344" width="15.25" style="11" customWidth="1"/>
    <col min="14345" max="14345" width="11.5" style="11" customWidth="1"/>
    <col min="14346" max="14347" width="9" style="11" hidden="1" customWidth="1"/>
    <col min="14348" max="14348" width="13.75" style="11" customWidth="1"/>
    <col min="14349" max="14349" width="10.25" style="11" customWidth="1"/>
    <col min="14350" max="14592" width="9" style="11"/>
    <col min="14593" max="14593" width="19.75" style="11" customWidth="1"/>
    <col min="14594" max="14595" width="9.75" style="11" customWidth="1"/>
    <col min="14596" max="14596" width="8" style="11" customWidth="1"/>
    <col min="14597" max="14597" width="15.25" style="11" customWidth="1"/>
    <col min="14598" max="14599" width="16.75" style="11" customWidth="1"/>
    <col min="14600" max="14600" width="15.25" style="11" customWidth="1"/>
    <col min="14601" max="14601" width="11.5" style="11" customWidth="1"/>
    <col min="14602" max="14603" width="9" style="11" hidden="1" customWidth="1"/>
    <col min="14604" max="14604" width="13.75" style="11" customWidth="1"/>
    <col min="14605" max="14605" width="10.25" style="11" customWidth="1"/>
    <col min="14606" max="14848" width="9" style="11"/>
    <col min="14849" max="14849" width="19.75" style="11" customWidth="1"/>
    <col min="14850" max="14851" width="9.75" style="11" customWidth="1"/>
    <col min="14852" max="14852" width="8" style="11" customWidth="1"/>
    <col min="14853" max="14853" width="15.25" style="11" customWidth="1"/>
    <col min="14854" max="14855" width="16.75" style="11" customWidth="1"/>
    <col min="14856" max="14856" width="15.25" style="11" customWidth="1"/>
    <col min="14857" max="14857" width="11.5" style="11" customWidth="1"/>
    <col min="14858" max="14859" width="9" style="11" hidden="1" customWidth="1"/>
    <col min="14860" max="14860" width="13.75" style="11" customWidth="1"/>
    <col min="14861" max="14861" width="10.25" style="11" customWidth="1"/>
    <col min="14862" max="15104" width="9" style="11"/>
    <col min="15105" max="15105" width="19.75" style="11" customWidth="1"/>
    <col min="15106" max="15107" width="9.75" style="11" customWidth="1"/>
    <col min="15108" max="15108" width="8" style="11" customWidth="1"/>
    <col min="15109" max="15109" width="15.25" style="11" customWidth="1"/>
    <col min="15110" max="15111" width="16.75" style="11" customWidth="1"/>
    <col min="15112" max="15112" width="15.25" style="11" customWidth="1"/>
    <col min="15113" max="15113" width="11.5" style="11" customWidth="1"/>
    <col min="15114" max="15115" width="9" style="11" hidden="1" customWidth="1"/>
    <col min="15116" max="15116" width="13.75" style="11" customWidth="1"/>
    <col min="15117" max="15117" width="10.25" style="11" customWidth="1"/>
    <col min="15118" max="15360" width="9" style="11"/>
    <col min="15361" max="15361" width="19.75" style="11" customWidth="1"/>
    <col min="15362" max="15363" width="9.75" style="11" customWidth="1"/>
    <col min="15364" max="15364" width="8" style="11" customWidth="1"/>
    <col min="15365" max="15365" width="15.25" style="11" customWidth="1"/>
    <col min="15366" max="15367" width="16.75" style="11" customWidth="1"/>
    <col min="15368" max="15368" width="15.25" style="11" customWidth="1"/>
    <col min="15369" max="15369" width="11.5" style="11" customWidth="1"/>
    <col min="15370" max="15371" width="9" style="11" hidden="1" customWidth="1"/>
    <col min="15372" max="15372" width="13.75" style="11" customWidth="1"/>
    <col min="15373" max="15373" width="10.25" style="11" customWidth="1"/>
    <col min="15374" max="15616" width="9" style="11"/>
    <col min="15617" max="15617" width="19.75" style="11" customWidth="1"/>
    <col min="15618" max="15619" width="9.75" style="11" customWidth="1"/>
    <col min="15620" max="15620" width="8" style="11" customWidth="1"/>
    <col min="15621" max="15621" width="15.25" style="11" customWidth="1"/>
    <col min="15622" max="15623" width="16.75" style="11" customWidth="1"/>
    <col min="15624" max="15624" width="15.25" style="11" customWidth="1"/>
    <col min="15625" max="15625" width="11.5" style="11" customWidth="1"/>
    <col min="15626" max="15627" width="9" style="11" hidden="1" customWidth="1"/>
    <col min="15628" max="15628" width="13.75" style="11" customWidth="1"/>
    <col min="15629" max="15629" width="10.25" style="11" customWidth="1"/>
    <col min="15630" max="15872" width="9" style="11"/>
    <col min="15873" max="15873" width="19.75" style="11" customWidth="1"/>
    <col min="15874" max="15875" width="9.75" style="11" customWidth="1"/>
    <col min="15876" max="15876" width="8" style="11" customWidth="1"/>
    <col min="15877" max="15877" width="15.25" style="11" customWidth="1"/>
    <col min="15878" max="15879" width="16.75" style="11" customWidth="1"/>
    <col min="15880" max="15880" width="15.25" style="11" customWidth="1"/>
    <col min="15881" max="15881" width="11.5" style="11" customWidth="1"/>
    <col min="15882" max="15883" width="9" style="11" hidden="1" customWidth="1"/>
    <col min="15884" max="15884" width="13.75" style="11" customWidth="1"/>
    <col min="15885" max="15885" width="10.25" style="11" customWidth="1"/>
    <col min="15886" max="16128" width="9" style="11"/>
    <col min="16129" max="16129" width="19.75" style="11" customWidth="1"/>
    <col min="16130" max="16131" width="9.75" style="11" customWidth="1"/>
    <col min="16132" max="16132" width="8" style="11" customWidth="1"/>
    <col min="16133" max="16133" width="15.25" style="11" customWidth="1"/>
    <col min="16134" max="16135" width="16.75" style="11" customWidth="1"/>
    <col min="16136" max="16136" width="15.25" style="11" customWidth="1"/>
    <col min="16137" max="16137" width="11.5" style="11" customWidth="1"/>
    <col min="16138" max="16139" width="9" style="11" hidden="1" customWidth="1"/>
    <col min="16140" max="16140" width="13.75" style="11" customWidth="1"/>
    <col min="16141" max="16141" width="10.25" style="11" customWidth="1"/>
    <col min="16142" max="16384" width="9" style="11"/>
  </cols>
  <sheetData>
    <row r="1" spans="1:11" ht="18" customHeight="1" x14ac:dyDescent="0.15">
      <c r="A1" s="15" t="s">
        <v>228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customHeight="1" x14ac:dyDescent="0.15">
      <c r="A2" s="274" t="s">
        <v>229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s="8" customFormat="1" ht="18" customHeight="1" x14ac:dyDescent="0.15">
      <c r="A3" s="17" t="str">
        <f>'1废弃电器电子产品收购及拆解汇总情况表'!A3</f>
        <v>单位名称：南通森蓝环保科技有限公司</v>
      </c>
      <c r="E3" s="18"/>
      <c r="F3" s="19"/>
      <c r="G3" s="19"/>
      <c r="H3" s="19"/>
      <c r="I3" s="34"/>
    </row>
    <row r="4" spans="1:11" s="8" customFormat="1" ht="18" customHeight="1" x14ac:dyDescent="0.15">
      <c r="A4" s="17" t="s">
        <v>3</v>
      </c>
      <c r="E4" s="18"/>
      <c r="F4" s="19"/>
      <c r="G4" s="19"/>
      <c r="H4" s="19"/>
      <c r="I4" s="34"/>
    </row>
    <row r="5" spans="1:11" s="9" customFormat="1" ht="36.75" customHeight="1" x14ac:dyDescent="0.15">
      <c r="A5" s="20" t="s">
        <v>4</v>
      </c>
      <c r="B5" s="20" t="s">
        <v>230</v>
      </c>
      <c r="C5" s="20" t="s">
        <v>231</v>
      </c>
      <c r="D5" s="20" t="s">
        <v>232</v>
      </c>
      <c r="E5" s="21" t="s">
        <v>233</v>
      </c>
      <c r="F5" s="22" t="s">
        <v>234</v>
      </c>
      <c r="G5" s="22" t="s">
        <v>235</v>
      </c>
      <c r="H5" s="22" t="s">
        <v>236</v>
      </c>
      <c r="I5" s="35" t="s">
        <v>237</v>
      </c>
      <c r="J5" s="36" t="s">
        <v>238</v>
      </c>
      <c r="K5" s="37" t="s">
        <v>239</v>
      </c>
    </row>
    <row r="6" spans="1:11" s="8" customFormat="1" ht="18" customHeight="1" x14ac:dyDescent="0.15">
      <c r="A6" s="268" t="s">
        <v>240</v>
      </c>
      <c r="B6" s="23" t="s">
        <v>241</v>
      </c>
      <c r="C6" s="23">
        <v>2.5</v>
      </c>
      <c r="D6" s="23">
        <v>0.43</v>
      </c>
      <c r="E6" s="24">
        <v>0</v>
      </c>
      <c r="F6" s="25">
        <v>0</v>
      </c>
      <c r="G6" s="25">
        <v>0</v>
      </c>
      <c r="H6" s="25">
        <v>0</v>
      </c>
      <c r="I6" s="25">
        <v>0</v>
      </c>
      <c r="J6" s="38"/>
      <c r="K6" s="39"/>
    </row>
    <row r="7" spans="1:11" s="8" customFormat="1" ht="18" customHeight="1" x14ac:dyDescent="0.15">
      <c r="A7" s="268"/>
      <c r="B7" s="23" t="s">
        <v>242</v>
      </c>
      <c r="C7" s="23">
        <v>7.2</v>
      </c>
      <c r="D7" s="23">
        <v>0.48</v>
      </c>
      <c r="E7" s="24">
        <v>0</v>
      </c>
      <c r="F7" s="25">
        <v>0</v>
      </c>
      <c r="G7" s="25">
        <v>0</v>
      </c>
      <c r="H7" s="25">
        <v>0</v>
      </c>
      <c r="I7" s="25">
        <v>0</v>
      </c>
      <c r="J7" s="38"/>
      <c r="K7" s="39"/>
    </row>
    <row r="8" spans="1:11" s="8" customFormat="1" ht="18" customHeight="1" x14ac:dyDescent="0.15">
      <c r="A8" s="268"/>
      <c r="B8" s="23" t="s">
        <v>243</v>
      </c>
      <c r="C8" s="23">
        <v>9</v>
      </c>
      <c r="D8" s="23">
        <v>0.45</v>
      </c>
      <c r="E8" s="24">
        <v>0</v>
      </c>
      <c r="F8" s="24">
        <v>0</v>
      </c>
      <c r="G8" s="25">
        <f>C8*D8*E8</f>
        <v>0</v>
      </c>
      <c r="H8" s="25">
        <f>F8/(C8*D8)</f>
        <v>0</v>
      </c>
      <c r="I8" s="25">
        <v>0</v>
      </c>
      <c r="J8" s="38">
        <v>3.45</v>
      </c>
      <c r="K8" s="39"/>
    </row>
    <row r="9" spans="1:11" s="8" customFormat="1" ht="18" customHeight="1" x14ac:dyDescent="0.15">
      <c r="A9" s="268"/>
      <c r="B9" s="23" t="s">
        <v>244</v>
      </c>
      <c r="C9" s="23">
        <v>10</v>
      </c>
      <c r="D9" s="23">
        <v>0.56000000000000005</v>
      </c>
      <c r="E9" s="24">
        <v>5458</v>
      </c>
      <c r="F9" s="25">
        <v>31156.5</v>
      </c>
      <c r="G9" s="25">
        <f>C9*D9*E9</f>
        <v>30564.799999999999</v>
      </c>
      <c r="H9" s="25">
        <f t="shared" ref="H9:H15" si="0">F9/(C9*D9)</f>
        <v>5563.66</v>
      </c>
      <c r="I9" s="40">
        <f>(E9-H9)/H9</f>
        <v>-1.9E-2</v>
      </c>
      <c r="J9" s="38"/>
      <c r="K9" s="39"/>
    </row>
    <row r="10" spans="1:11" s="8" customFormat="1" ht="18" customHeight="1" x14ac:dyDescent="0.15">
      <c r="A10" s="268"/>
      <c r="B10" s="23" t="s">
        <v>245</v>
      </c>
      <c r="C10" s="23">
        <v>12</v>
      </c>
      <c r="D10" s="23">
        <v>0.54</v>
      </c>
      <c r="E10" s="24"/>
      <c r="F10" s="24"/>
      <c r="G10" s="25">
        <f t="shared" ref="G10:G15" si="1">C10*D10*E10</f>
        <v>0</v>
      </c>
      <c r="H10" s="25">
        <f t="shared" si="0"/>
        <v>0</v>
      </c>
      <c r="I10" s="25">
        <v>0</v>
      </c>
      <c r="J10" s="38"/>
      <c r="K10" s="41">
        <v>59</v>
      </c>
    </row>
    <row r="11" spans="1:11" s="8" customFormat="1" ht="18" customHeight="1" x14ac:dyDescent="0.15">
      <c r="A11" s="268"/>
      <c r="B11" s="23" t="s">
        <v>246</v>
      </c>
      <c r="C11" s="23">
        <v>14</v>
      </c>
      <c r="D11" s="23">
        <v>0.56000000000000005</v>
      </c>
      <c r="E11" s="24">
        <v>5878</v>
      </c>
      <c r="F11" s="25">
        <v>52896.5</v>
      </c>
      <c r="G11" s="25">
        <f t="shared" si="1"/>
        <v>46083.519999999997</v>
      </c>
      <c r="H11" s="25">
        <f t="shared" si="0"/>
        <v>6747</v>
      </c>
      <c r="I11" s="25">
        <v>0</v>
      </c>
      <c r="J11" s="38"/>
      <c r="K11" s="39"/>
    </row>
    <row r="12" spans="1:11" s="8" customFormat="1" ht="18" customHeight="1" x14ac:dyDescent="0.15">
      <c r="A12" s="268"/>
      <c r="B12" s="23" t="s">
        <v>247</v>
      </c>
      <c r="C12" s="23">
        <v>20</v>
      </c>
      <c r="D12" s="23">
        <v>0.66</v>
      </c>
      <c r="E12" s="26">
        <v>40482</v>
      </c>
      <c r="F12" s="25">
        <v>550707.69999999995</v>
      </c>
      <c r="G12" s="25">
        <f t="shared" si="1"/>
        <v>534362.4</v>
      </c>
      <c r="H12" s="24">
        <f t="shared" si="0"/>
        <v>41720</v>
      </c>
      <c r="I12" s="40">
        <f>(E12-H12)/H12</f>
        <v>-2.9700000000000001E-2</v>
      </c>
      <c r="J12" s="38">
        <v>13.37</v>
      </c>
      <c r="K12" s="39"/>
    </row>
    <row r="13" spans="1:11" s="8" customFormat="1" ht="18" customHeight="1" x14ac:dyDescent="0.15">
      <c r="A13" s="268"/>
      <c r="B13" s="23" t="s">
        <v>248</v>
      </c>
      <c r="C13" s="23">
        <v>30</v>
      </c>
      <c r="D13" s="23">
        <v>0.65</v>
      </c>
      <c r="E13" s="26">
        <v>18193</v>
      </c>
      <c r="F13" s="25">
        <v>336964.2</v>
      </c>
      <c r="G13" s="25">
        <f t="shared" si="1"/>
        <v>354763.5</v>
      </c>
      <c r="H13" s="24">
        <f t="shared" si="0"/>
        <v>17280</v>
      </c>
      <c r="I13" s="40">
        <f>(E13-H13)/H13</f>
        <v>5.28E-2</v>
      </c>
      <c r="J13" s="38">
        <v>18.21</v>
      </c>
      <c r="K13" s="39"/>
    </row>
    <row r="14" spans="1:11" s="8" customFormat="1" ht="18" customHeight="1" x14ac:dyDescent="0.15">
      <c r="A14" s="268"/>
      <c r="B14" s="23" t="s">
        <v>249</v>
      </c>
      <c r="C14" s="23">
        <v>40</v>
      </c>
      <c r="D14" s="23">
        <v>0.71</v>
      </c>
      <c r="E14" s="26">
        <v>23164</v>
      </c>
      <c r="F14" s="25">
        <v>651554.5</v>
      </c>
      <c r="G14" s="25">
        <f t="shared" si="1"/>
        <v>657857.6</v>
      </c>
      <c r="H14" s="24">
        <f t="shared" si="0"/>
        <v>22942</v>
      </c>
      <c r="I14" s="40">
        <f>(E14-H14)/H14</f>
        <v>9.7000000000000003E-3</v>
      </c>
      <c r="J14" s="38">
        <v>27.53</v>
      </c>
      <c r="K14" s="39"/>
    </row>
    <row r="15" spans="1:11" s="8" customFormat="1" ht="18" customHeight="1" x14ac:dyDescent="0.15">
      <c r="A15" s="268"/>
      <c r="B15" s="23" t="s">
        <v>250</v>
      </c>
      <c r="C15" s="23">
        <v>60</v>
      </c>
      <c r="D15" s="23">
        <v>0.67</v>
      </c>
      <c r="E15" s="24">
        <v>0</v>
      </c>
      <c r="F15" s="24">
        <v>0</v>
      </c>
      <c r="G15" s="25">
        <f t="shared" si="1"/>
        <v>0</v>
      </c>
      <c r="H15" s="24">
        <f t="shared" si="0"/>
        <v>0</v>
      </c>
      <c r="I15" s="24">
        <v>0</v>
      </c>
      <c r="J15" s="38"/>
      <c r="K15" s="39"/>
    </row>
    <row r="16" spans="1:11" s="10" customFormat="1" ht="18" customHeight="1" x14ac:dyDescent="0.15">
      <c r="A16" s="268"/>
      <c r="B16" s="269" t="s">
        <v>25</v>
      </c>
      <c r="C16" s="269"/>
      <c r="D16" s="27" t="s">
        <v>10</v>
      </c>
      <c r="E16" s="28">
        <f>SUM(E6:E15)</f>
        <v>93175</v>
      </c>
      <c r="F16" s="28"/>
      <c r="G16" s="29"/>
      <c r="H16" s="28">
        <f>SUM(H6:H15)</f>
        <v>94253</v>
      </c>
      <c r="I16" s="42">
        <f>(E16-H16)/H16</f>
        <v>-1.14E-2</v>
      </c>
      <c r="J16" s="38"/>
      <c r="K16" s="43"/>
    </row>
    <row r="17" spans="1:13" s="10" customFormat="1" ht="18" customHeight="1" x14ac:dyDescent="0.15">
      <c r="A17" s="268"/>
      <c r="B17" s="269"/>
      <c r="C17" s="269"/>
      <c r="D17" s="27" t="s">
        <v>251</v>
      </c>
      <c r="E17" s="28"/>
      <c r="F17" s="29">
        <f>SUM(F6:F15)</f>
        <v>1623279.4</v>
      </c>
      <c r="G17" s="29">
        <f>SUM(G6:G15)</f>
        <v>1623631.82</v>
      </c>
      <c r="H17" s="29"/>
      <c r="I17" s="42"/>
      <c r="J17" s="38"/>
      <c r="K17" s="43"/>
    </row>
    <row r="18" spans="1:13" s="8" customFormat="1" ht="18" customHeight="1" x14ac:dyDescent="0.15">
      <c r="A18" s="268" t="s">
        <v>252</v>
      </c>
      <c r="B18" s="23" t="s">
        <v>241</v>
      </c>
      <c r="C18" s="23">
        <v>2.5</v>
      </c>
      <c r="D18" s="23">
        <v>0.13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38"/>
      <c r="K18" s="39"/>
    </row>
    <row r="19" spans="1:13" s="8" customFormat="1" ht="18" customHeight="1" x14ac:dyDescent="0.15">
      <c r="A19" s="268"/>
      <c r="B19" s="23" t="s">
        <v>242</v>
      </c>
      <c r="C19" s="23">
        <v>7.2</v>
      </c>
      <c r="D19" s="23">
        <v>7.0000000000000007E-2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38"/>
      <c r="K19" s="39"/>
    </row>
    <row r="20" spans="1:13" s="8" customFormat="1" ht="18" customHeight="1" x14ac:dyDescent="0.15">
      <c r="A20" s="268"/>
      <c r="B20" s="23" t="s">
        <v>243</v>
      </c>
      <c r="C20" s="23">
        <v>9</v>
      </c>
      <c r="D20" s="23">
        <v>7.0000000000000007E-2</v>
      </c>
      <c r="E20" s="25">
        <v>0</v>
      </c>
      <c r="F20" s="25">
        <v>0</v>
      </c>
      <c r="G20" s="25">
        <f>C20*D20*E20</f>
        <v>0</v>
      </c>
      <c r="H20" s="25">
        <f>F20/(C20*D20)</f>
        <v>0</v>
      </c>
      <c r="I20" s="25">
        <v>0</v>
      </c>
      <c r="J20" s="38">
        <v>0.68</v>
      </c>
      <c r="K20" s="39"/>
    </row>
    <row r="21" spans="1:13" s="8" customFormat="1" ht="18" customHeight="1" x14ac:dyDescent="0.15">
      <c r="A21" s="268"/>
      <c r="B21" s="23" t="s">
        <v>244</v>
      </c>
      <c r="C21" s="23">
        <v>10</v>
      </c>
      <c r="D21" s="23">
        <v>0.09</v>
      </c>
      <c r="E21" s="24">
        <v>5458</v>
      </c>
      <c r="F21" s="25">
        <v>4697.7</v>
      </c>
      <c r="G21" s="25">
        <f t="shared" ref="G21:G27" si="2">C21*D21*E21</f>
        <v>4912.2</v>
      </c>
      <c r="H21" s="25">
        <f t="shared" ref="H21:H27" si="3">F21/(C21*D21)</f>
        <v>5219.67</v>
      </c>
      <c r="I21" s="40">
        <f t="shared" ref="I21:I26" si="4">(E21-H21)/H21</f>
        <v>4.5699999999999998E-2</v>
      </c>
      <c r="J21" s="38"/>
      <c r="K21" s="39"/>
    </row>
    <row r="22" spans="1:13" s="8" customFormat="1" ht="18" customHeight="1" x14ac:dyDescent="0.15">
      <c r="A22" s="268"/>
      <c r="B22" s="23" t="s">
        <v>245</v>
      </c>
      <c r="C22" s="23">
        <v>12</v>
      </c>
      <c r="D22" s="23">
        <v>0.05</v>
      </c>
      <c r="E22" s="25"/>
      <c r="F22" s="25"/>
      <c r="G22" s="25">
        <f t="shared" si="2"/>
        <v>0</v>
      </c>
      <c r="H22" s="25">
        <f t="shared" si="3"/>
        <v>0</v>
      </c>
      <c r="I22" s="25">
        <v>0</v>
      </c>
      <c r="J22" s="38"/>
      <c r="K22" s="41">
        <v>-147</v>
      </c>
      <c r="L22" s="44"/>
    </row>
    <row r="23" spans="1:13" s="8" customFormat="1" ht="18" customHeight="1" x14ac:dyDescent="0.15">
      <c r="A23" s="268"/>
      <c r="B23" s="23" t="s">
        <v>246</v>
      </c>
      <c r="C23" s="23">
        <v>14</v>
      </c>
      <c r="D23" s="23">
        <v>7.0000000000000007E-2</v>
      </c>
      <c r="E23" s="24">
        <v>5878</v>
      </c>
      <c r="F23" s="25">
        <v>5077.1000000000004</v>
      </c>
      <c r="G23" s="25">
        <f t="shared" si="2"/>
        <v>5760.44</v>
      </c>
      <c r="H23" s="25">
        <f t="shared" si="3"/>
        <v>5180.71</v>
      </c>
      <c r="I23" s="40">
        <f t="shared" si="4"/>
        <v>0.1346</v>
      </c>
      <c r="J23" s="38"/>
      <c r="K23" s="39"/>
    </row>
    <row r="24" spans="1:13" s="8" customFormat="1" ht="18" customHeight="1" x14ac:dyDescent="0.15">
      <c r="A24" s="268"/>
      <c r="B24" s="23" t="s">
        <v>247</v>
      </c>
      <c r="C24" s="23">
        <v>20</v>
      </c>
      <c r="D24" s="23">
        <v>0.05</v>
      </c>
      <c r="E24" s="30">
        <v>40482</v>
      </c>
      <c r="F24" s="25">
        <v>40286.199999999997</v>
      </c>
      <c r="G24" s="25">
        <f t="shared" si="2"/>
        <v>40482</v>
      </c>
      <c r="H24" s="24">
        <f t="shared" si="3"/>
        <v>40286</v>
      </c>
      <c r="I24" s="40">
        <f t="shared" si="4"/>
        <v>4.8999999999999998E-3</v>
      </c>
      <c r="J24" s="38">
        <v>1.08</v>
      </c>
      <c r="K24" s="39"/>
    </row>
    <row r="25" spans="1:13" s="8" customFormat="1" ht="18" customHeight="1" x14ac:dyDescent="0.15">
      <c r="A25" s="268"/>
      <c r="B25" s="23" t="s">
        <v>248</v>
      </c>
      <c r="C25" s="23">
        <v>30</v>
      </c>
      <c r="D25" s="23">
        <v>0.06</v>
      </c>
      <c r="E25" s="30">
        <v>18193</v>
      </c>
      <c r="F25" s="25">
        <v>29014.9</v>
      </c>
      <c r="G25" s="25">
        <f t="shared" si="2"/>
        <v>32747.4</v>
      </c>
      <c r="H25" s="24">
        <f t="shared" si="3"/>
        <v>16119</v>
      </c>
      <c r="I25" s="40">
        <f t="shared" si="4"/>
        <v>0.12870000000000001</v>
      </c>
      <c r="J25" s="38">
        <v>1.56</v>
      </c>
      <c r="K25" s="39"/>
    </row>
    <row r="26" spans="1:13" s="8" customFormat="1" ht="18" customHeight="1" x14ac:dyDescent="0.15">
      <c r="A26" s="268"/>
      <c r="B26" s="23" t="s">
        <v>249</v>
      </c>
      <c r="C26" s="23">
        <v>40</v>
      </c>
      <c r="D26" s="23">
        <v>0.05</v>
      </c>
      <c r="E26" s="30">
        <v>23164</v>
      </c>
      <c r="F26" s="25">
        <v>44032.4</v>
      </c>
      <c r="G26" s="25">
        <f t="shared" si="2"/>
        <v>46328</v>
      </c>
      <c r="H26" s="24">
        <f t="shared" si="3"/>
        <v>22016</v>
      </c>
      <c r="I26" s="40">
        <f t="shared" si="4"/>
        <v>5.21E-2</v>
      </c>
      <c r="J26" s="38">
        <v>1.87</v>
      </c>
      <c r="K26" s="39"/>
    </row>
    <row r="27" spans="1:13" s="8" customFormat="1" ht="18" customHeight="1" x14ac:dyDescent="0.15">
      <c r="A27" s="268"/>
      <c r="B27" s="23" t="s">
        <v>250</v>
      </c>
      <c r="C27" s="23">
        <v>60</v>
      </c>
      <c r="D27" s="23">
        <v>0.04</v>
      </c>
      <c r="E27" s="24">
        <v>0</v>
      </c>
      <c r="F27" s="25">
        <v>0</v>
      </c>
      <c r="G27" s="25">
        <f t="shared" si="2"/>
        <v>0</v>
      </c>
      <c r="H27" s="24">
        <f t="shared" si="3"/>
        <v>0</v>
      </c>
      <c r="I27" s="25">
        <v>0</v>
      </c>
      <c r="J27" s="38"/>
      <c r="K27" s="39"/>
    </row>
    <row r="28" spans="1:13" s="10" customFormat="1" ht="18" customHeight="1" x14ac:dyDescent="0.15">
      <c r="A28" s="268"/>
      <c r="B28" s="269" t="s">
        <v>25</v>
      </c>
      <c r="C28" s="269"/>
      <c r="D28" s="27" t="s">
        <v>10</v>
      </c>
      <c r="E28" s="28">
        <f>SUM(E18:E27)</f>
        <v>93175</v>
      </c>
      <c r="F28" s="29"/>
      <c r="G28" s="29"/>
      <c r="H28" s="28">
        <f>SUM(H18:H27)</f>
        <v>88821</v>
      </c>
      <c r="I28" s="42">
        <f t="shared" ref="I28:I32" si="5">(E28-H28)/H28</f>
        <v>4.9000000000000002E-2</v>
      </c>
      <c r="J28" s="38"/>
      <c r="K28" s="43"/>
    </row>
    <row r="29" spans="1:13" s="10" customFormat="1" ht="18" customHeight="1" x14ac:dyDescent="0.15">
      <c r="A29" s="268"/>
      <c r="B29" s="269"/>
      <c r="C29" s="269"/>
      <c r="D29" s="27" t="s">
        <v>251</v>
      </c>
      <c r="E29" s="28"/>
      <c r="F29" s="31">
        <f>SUM(F19:F28)</f>
        <v>123108.3</v>
      </c>
      <c r="G29" s="31">
        <f>SUM(G19:G28)</f>
        <v>130230.04</v>
      </c>
      <c r="H29" s="29"/>
      <c r="I29" s="42"/>
      <c r="J29" s="38"/>
      <c r="K29" s="43"/>
    </row>
    <row r="30" spans="1:13" s="8" customFormat="1" ht="18" customHeight="1" x14ac:dyDescent="0.15">
      <c r="A30" s="282" t="s">
        <v>253</v>
      </c>
      <c r="B30" s="23" t="s">
        <v>254</v>
      </c>
      <c r="C30" s="23">
        <v>30</v>
      </c>
      <c r="D30" s="237">
        <v>0.16</v>
      </c>
      <c r="E30" s="25"/>
      <c r="F30" s="25"/>
      <c r="G30" s="25">
        <f>C30*D30*E30</f>
        <v>0</v>
      </c>
      <c r="H30" s="25">
        <f>F30/(C30*D30)</f>
        <v>0</v>
      </c>
      <c r="I30" s="40" t="e">
        <f t="shared" si="5"/>
        <v>#DIV/0!</v>
      </c>
      <c r="J30" s="38"/>
      <c r="K30" s="39"/>
      <c r="M30" s="45"/>
    </row>
    <row r="31" spans="1:13" s="8" customFormat="1" ht="18" customHeight="1" x14ac:dyDescent="0.15">
      <c r="A31" s="283"/>
      <c r="B31" s="23" t="s">
        <v>255</v>
      </c>
      <c r="C31" s="23">
        <v>45</v>
      </c>
      <c r="D31" s="237"/>
      <c r="E31" s="30">
        <v>29432</v>
      </c>
      <c r="F31" s="25">
        <v>288650.59999999998</v>
      </c>
      <c r="G31" s="25">
        <f>C31*0.16*E31</f>
        <v>211910.39999999999</v>
      </c>
      <c r="H31" s="24">
        <f>F31/(C31*D30)</f>
        <v>40090</v>
      </c>
      <c r="I31" s="40">
        <f t="shared" si="5"/>
        <v>-0.26590000000000003</v>
      </c>
      <c r="J31" s="38">
        <v>7.76</v>
      </c>
      <c r="K31" s="39"/>
    </row>
    <row r="32" spans="1:13" s="8" customFormat="1" ht="18" customHeight="1" x14ac:dyDescent="0.15">
      <c r="A32" s="283"/>
      <c r="B32" s="23" t="s">
        <v>256</v>
      </c>
      <c r="C32" s="23">
        <v>55</v>
      </c>
      <c r="D32" s="237"/>
      <c r="E32" s="24">
        <v>2025</v>
      </c>
      <c r="F32" s="25">
        <v>26959</v>
      </c>
      <c r="G32" s="25">
        <f>C32*0.16*E32</f>
        <v>17820</v>
      </c>
      <c r="H32" s="24">
        <f>F32/(C32*0.16)</f>
        <v>3064</v>
      </c>
      <c r="I32" s="40">
        <f t="shared" si="5"/>
        <v>-0.33910000000000001</v>
      </c>
      <c r="J32" s="38"/>
      <c r="K32" s="39"/>
    </row>
    <row r="33" spans="1:11" s="8" customFormat="1" ht="18" customHeight="1" x14ac:dyDescent="0.15">
      <c r="A33" s="283"/>
      <c r="B33" s="269" t="s">
        <v>25</v>
      </c>
      <c r="C33" s="269"/>
      <c r="D33" s="27" t="s">
        <v>10</v>
      </c>
      <c r="E33" s="28">
        <f>SUM(E30:E32)</f>
        <v>31457</v>
      </c>
      <c r="F33" s="25"/>
      <c r="G33" s="25"/>
      <c r="H33" s="28">
        <f>SUM(H30:H32)</f>
        <v>43154</v>
      </c>
      <c r="I33" s="42">
        <f t="shared" ref="I33:I37" si="6">(E33-H33)/H33</f>
        <v>-0.27110000000000001</v>
      </c>
      <c r="J33" s="38"/>
      <c r="K33" s="39"/>
    </row>
    <row r="34" spans="1:11" s="8" customFormat="1" ht="18" customHeight="1" x14ac:dyDescent="0.15">
      <c r="A34" s="284"/>
      <c r="B34" s="269"/>
      <c r="C34" s="269"/>
      <c r="D34" s="27" t="s">
        <v>251</v>
      </c>
      <c r="E34" s="25"/>
      <c r="F34" s="31">
        <f>SUM(F30:F33)</f>
        <v>315609.59999999998</v>
      </c>
      <c r="G34" s="31">
        <f>SUM(G30:G33)</f>
        <v>229730.4</v>
      </c>
      <c r="H34" s="32"/>
      <c r="I34" s="40"/>
      <c r="J34" s="38"/>
      <c r="K34" s="39"/>
    </row>
    <row r="35" spans="1:11" s="8" customFormat="1" ht="18" customHeight="1" x14ac:dyDescent="0.15">
      <c r="A35" s="282" t="s">
        <v>257</v>
      </c>
      <c r="B35" s="23" t="s">
        <v>254</v>
      </c>
      <c r="C35" s="23">
        <v>30</v>
      </c>
      <c r="D35" s="237">
        <v>0.19</v>
      </c>
      <c r="E35" s="25"/>
      <c r="F35" s="25"/>
      <c r="G35" s="25">
        <f t="shared" ref="G35:G49" si="7">C35*D35*E35</f>
        <v>0</v>
      </c>
      <c r="H35" s="25">
        <f t="shared" ref="H35:H49" si="8">F35/(C35*D35)</f>
        <v>0</v>
      </c>
      <c r="I35" s="40" t="e">
        <f t="shared" si="6"/>
        <v>#DIV/0!</v>
      </c>
      <c r="J35" s="38"/>
      <c r="K35" s="39"/>
    </row>
    <row r="36" spans="1:11" s="8" customFormat="1" ht="18" customHeight="1" x14ac:dyDescent="0.15">
      <c r="A36" s="283"/>
      <c r="B36" s="23" t="s">
        <v>255</v>
      </c>
      <c r="C36" s="23">
        <v>45</v>
      </c>
      <c r="D36" s="237"/>
      <c r="E36" s="30">
        <v>29432</v>
      </c>
      <c r="F36" s="25">
        <v>239485</v>
      </c>
      <c r="G36" s="25">
        <f>C36*D35*E36</f>
        <v>251643.6</v>
      </c>
      <c r="H36" s="24">
        <f>F36/(C36*D35)</f>
        <v>28010</v>
      </c>
      <c r="I36" s="40">
        <f t="shared" si="6"/>
        <v>5.0799999999999998E-2</v>
      </c>
      <c r="J36" s="38">
        <v>8.61</v>
      </c>
      <c r="K36" s="39"/>
    </row>
    <row r="37" spans="1:11" s="8" customFormat="1" ht="18" customHeight="1" x14ac:dyDescent="0.15">
      <c r="A37" s="283"/>
      <c r="B37" s="23" t="s">
        <v>256</v>
      </c>
      <c r="C37" s="23">
        <v>55</v>
      </c>
      <c r="D37" s="237"/>
      <c r="E37" s="24">
        <v>2025</v>
      </c>
      <c r="F37" s="25">
        <v>17901.2</v>
      </c>
      <c r="G37" s="25">
        <f>C37*0.19*E37</f>
        <v>21161.25</v>
      </c>
      <c r="H37" s="24">
        <f>F37/(C37*0.19)</f>
        <v>1713</v>
      </c>
      <c r="I37" s="40">
        <f t="shared" si="6"/>
        <v>0.18210000000000001</v>
      </c>
      <c r="J37" s="38"/>
      <c r="K37" s="39"/>
    </row>
    <row r="38" spans="1:11" s="8" customFormat="1" ht="18" customHeight="1" x14ac:dyDescent="0.15">
      <c r="A38" s="283"/>
      <c r="B38" s="270" t="s">
        <v>25</v>
      </c>
      <c r="C38" s="271"/>
      <c r="D38" s="27" t="s">
        <v>10</v>
      </c>
      <c r="E38" s="28">
        <f>SUM(E35:E37)</f>
        <v>31457</v>
      </c>
      <c r="F38" s="25"/>
      <c r="G38" s="25"/>
      <c r="H38" s="28">
        <f>SUM(H35:H37)</f>
        <v>29723</v>
      </c>
      <c r="I38" s="42">
        <f t="shared" ref="I38:I42" si="9">(E38-H38)/H38</f>
        <v>5.8299999999999998E-2</v>
      </c>
      <c r="J38" s="38"/>
      <c r="K38" s="39"/>
    </row>
    <row r="39" spans="1:11" s="8" customFormat="1" ht="18" customHeight="1" x14ac:dyDescent="0.15">
      <c r="A39" s="284"/>
      <c r="B39" s="272"/>
      <c r="C39" s="273"/>
      <c r="D39" s="27" t="s">
        <v>251</v>
      </c>
      <c r="E39" s="25"/>
      <c r="F39" s="31">
        <f>SUM(F35:F38)</f>
        <v>257386.2</v>
      </c>
      <c r="G39" s="31">
        <f>SUM(G35:G38)</f>
        <v>272804.84999999998</v>
      </c>
      <c r="H39" s="25"/>
      <c r="I39" s="40"/>
      <c r="J39" s="38"/>
      <c r="K39" s="39"/>
    </row>
    <row r="40" spans="1:11" s="8" customFormat="1" ht="18" customHeight="1" x14ac:dyDescent="0.15">
      <c r="A40" s="282" t="s">
        <v>258</v>
      </c>
      <c r="B40" s="23" t="s">
        <v>259</v>
      </c>
      <c r="C40" s="23">
        <v>5.7</v>
      </c>
      <c r="D40" s="23">
        <v>0.38</v>
      </c>
      <c r="E40" s="24">
        <v>11190</v>
      </c>
      <c r="F40" s="25">
        <v>27237.1</v>
      </c>
      <c r="G40" s="25">
        <f t="shared" si="7"/>
        <v>24237.54</v>
      </c>
      <c r="H40" s="25">
        <f t="shared" si="8"/>
        <v>12574.84</v>
      </c>
      <c r="I40" s="40">
        <f t="shared" si="9"/>
        <v>-0.1101</v>
      </c>
      <c r="J40" s="38"/>
      <c r="K40" s="39"/>
    </row>
    <row r="41" spans="1:11" s="8" customFormat="1" ht="18" customHeight="1" x14ac:dyDescent="0.15">
      <c r="A41" s="283"/>
      <c r="B41" s="23" t="s">
        <v>260</v>
      </c>
      <c r="C41" s="23">
        <v>22</v>
      </c>
      <c r="D41" s="23">
        <v>0.23</v>
      </c>
      <c r="E41" s="24">
        <v>9598</v>
      </c>
      <c r="F41" s="25">
        <v>60256.4</v>
      </c>
      <c r="G41" s="25">
        <f t="shared" si="7"/>
        <v>48565.88</v>
      </c>
      <c r="H41" s="24">
        <f t="shared" si="8"/>
        <v>11908</v>
      </c>
      <c r="I41" s="40">
        <f t="shared" si="9"/>
        <v>-0.19400000000000001</v>
      </c>
      <c r="J41" s="38"/>
      <c r="K41" s="39"/>
    </row>
    <row r="42" spans="1:11" s="8" customFormat="1" ht="18" customHeight="1" x14ac:dyDescent="0.15">
      <c r="A42" s="283"/>
      <c r="B42" s="23" t="s">
        <v>261</v>
      </c>
      <c r="C42" s="23">
        <v>31</v>
      </c>
      <c r="D42" s="23">
        <v>0.13</v>
      </c>
      <c r="E42" s="24">
        <v>4893</v>
      </c>
      <c r="F42" s="25">
        <v>17439.8</v>
      </c>
      <c r="G42" s="25">
        <f t="shared" si="7"/>
        <v>19718.79</v>
      </c>
      <c r="H42" s="24">
        <f t="shared" si="8"/>
        <v>4327</v>
      </c>
      <c r="I42" s="40">
        <f t="shared" si="9"/>
        <v>0.1308</v>
      </c>
      <c r="J42" s="38"/>
      <c r="K42" s="39"/>
    </row>
    <row r="43" spans="1:11" s="8" customFormat="1" ht="18" customHeight="1" x14ac:dyDescent="0.15">
      <c r="A43" s="283"/>
      <c r="B43" s="23" t="s">
        <v>262</v>
      </c>
      <c r="C43" s="23">
        <v>65</v>
      </c>
      <c r="D43" s="23">
        <v>0.08</v>
      </c>
      <c r="E43" s="24">
        <v>0</v>
      </c>
      <c r="F43" s="25">
        <v>0</v>
      </c>
      <c r="G43" s="25">
        <v>0</v>
      </c>
      <c r="H43" s="24">
        <v>0</v>
      </c>
      <c r="I43" s="25">
        <v>0</v>
      </c>
      <c r="J43" s="38"/>
      <c r="K43" s="39"/>
    </row>
    <row r="44" spans="1:11" s="8" customFormat="1" ht="18" customHeight="1" x14ac:dyDescent="0.15">
      <c r="A44" s="283"/>
      <c r="B44" s="270" t="s">
        <v>25</v>
      </c>
      <c r="C44" s="271"/>
      <c r="D44" s="27" t="s">
        <v>10</v>
      </c>
      <c r="E44" s="28">
        <f>SUM(E40:E43)</f>
        <v>25681</v>
      </c>
      <c r="F44" s="25"/>
      <c r="G44" s="25"/>
      <c r="H44" s="28">
        <f>SUM(H41:H43)</f>
        <v>16235</v>
      </c>
      <c r="I44" s="42">
        <f>(E44-H44)/H44</f>
        <v>0.58179999999999998</v>
      </c>
      <c r="J44" s="38"/>
      <c r="K44" s="39"/>
    </row>
    <row r="45" spans="1:11" s="8" customFormat="1" ht="18" customHeight="1" x14ac:dyDescent="0.15">
      <c r="A45" s="284"/>
      <c r="B45" s="272"/>
      <c r="C45" s="273"/>
      <c r="D45" s="27" t="s">
        <v>251</v>
      </c>
      <c r="E45" s="25"/>
      <c r="F45" s="31">
        <f>SUM(F40:F44)</f>
        <v>104933.3</v>
      </c>
      <c r="G45" s="31">
        <f>SUM(G40:G44)</f>
        <v>92522.21</v>
      </c>
      <c r="H45" s="25"/>
      <c r="I45" s="25"/>
      <c r="J45" s="38"/>
      <c r="K45" s="39"/>
    </row>
    <row r="46" spans="1:11" s="8" customFormat="1" ht="18" customHeight="1" x14ac:dyDescent="0.15">
      <c r="A46" s="268" t="s">
        <v>263</v>
      </c>
      <c r="B46" s="23" t="s">
        <v>241</v>
      </c>
      <c r="C46" s="23">
        <v>2.5</v>
      </c>
      <c r="D46" s="23">
        <v>0.43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38"/>
      <c r="K46" s="39"/>
    </row>
    <row r="47" spans="1:11" s="8" customFormat="1" ht="18" customHeight="1" x14ac:dyDescent="0.15">
      <c r="A47" s="268"/>
      <c r="B47" s="23" t="s">
        <v>242</v>
      </c>
      <c r="C47" s="23">
        <v>7.2</v>
      </c>
      <c r="D47" s="23">
        <v>0.48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38"/>
      <c r="K47" s="39"/>
    </row>
    <row r="48" spans="1:11" s="8" customFormat="1" ht="18" customHeight="1" x14ac:dyDescent="0.15">
      <c r="A48" s="268"/>
      <c r="B48" s="23" t="s">
        <v>264</v>
      </c>
      <c r="C48" s="23">
        <v>10</v>
      </c>
      <c r="D48" s="23">
        <v>0.56000000000000005</v>
      </c>
      <c r="E48" s="24"/>
      <c r="F48" s="25"/>
      <c r="G48" s="25">
        <f t="shared" si="7"/>
        <v>0</v>
      </c>
      <c r="H48" s="24">
        <f t="shared" si="8"/>
        <v>0</v>
      </c>
      <c r="I48" s="40" t="e">
        <f>(E48-H48)/H48</f>
        <v>#DIV/0!</v>
      </c>
      <c r="J48" s="38"/>
      <c r="K48" s="39"/>
    </row>
    <row r="49" spans="1:12" s="8" customFormat="1" ht="18" customHeight="1" x14ac:dyDescent="0.15">
      <c r="A49" s="268"/>
      <c r="B49" s="23" t="s">
        <v>265</v>
      </c>
      <c r="C49" s="23">
        <v>14</v>
      </c>
      <c r="D49" s="23">
        <v>0.56000000000000005</v>
      </c>
      <c r="E49" s="30"/>
      <c r="F49" s="33"/>
      <c r="G49" s="25">
        <f t="shared" si="7"/>
        <v>0</v>
      </c>
      <c r="H49" s="24">
        <f t="shared" si="8"/>
        <v>0</v>
      </c>
      <c r="I49" s="40" t="e">
        <f>(E49-H49)/H49</f>
        <v>#DIV/0!</v>
      </c>
      <c r="J49" s="38"/>
      <c r="K49" s="39"/>
    </row>
    <row r="50" spans="1:12" s="8" customFormat="1" ht="18" customHeight="1" x14ac:dyDescent="0.15">
      <c r="A50" s="268"/>
      <c r="B50" s="23" t="s">
        <v>247</v>
      </c>
      <c r="C50" s="23">
        <v>20</v>
      </c>
      <c r="D50" s="23">
        <v>0.66</v>
      </c>
      <c r="E50" s="24">
        <v>0</v>
      </c>
      <c r="F50" s="25">
        <v>0</v>
      </c>
      <c r="G50" s="25">
        <v>0</v>
      </c>
      <c r="H50" s="24">
        <v>0</v>
      </c>
      <c r="I50" s="25">
        <v>0</v>
      </c>
      <c r="J50" s="38"/>
      <c r="K50" s="39"/>
    </row>
    <row r="51" spans="1:12" s="8" customFormat="1" ht="18" customHeight="1" x14ac:dyDescent="0.15">
      <c r="A51" s="268"/>
      <c r="B51" s="23" t="s">
        <v>248</v>
      </c>
      <c r="C51" s="23">
        <v>30</v>
      </c>
      <c r="D51" s="23">
        <v>0.65</v>
      </c>
      <c r="E51" s="24">
        <v>0</v>
      </c>
      <c r="F51" s="25">
        <v>0</v>
      </c>
      <c r="G51" s="25">
        <v>0</v>
      </c>
      <c r="H51" s="24">
        <v>0</v>
      </c>
      <c r="I51" s="25">
        <v>0</v>
      </c>
      <c r="J51" s="38"/>
      <c r="K51" s="39"/>
    </row>
    <row r="52" spans="1:12" s="8" customFormat="1" ht="18" customHeight="1" x14ac:dyDescent="0.15">
      <c r="A52" s="268"/>
      <c r="B52" s="23" t="s">
        <v>249</v>
      </c>
      <c r="C52" s="23">
        <v>40</v>
      </c>
      <c r="D52" s="23">
        <v>0.71</v>
      </c>
      <c r="E52" s="24">
        <v>0</v>
      </c>
      <c r="F52" s="25">
        <v>0</v>
      </c>
      <c r="G52" s="25">
        <v>0</v>
      </c>
      <c r="H52" s="24">
        <v>0</v>
      </c>
      <c r="I52" s="25">
        <v>0</v>
      </c>
      <c r="J52" s="38"/>
      <c r="K52" s="39"/>
    </row>
    <row r="53" spans="1:12" s="8" customFormat="1" ht="18" customHeight="1" x14ac:dyDescent="0.15">
      <c r="A53" s="268"/>
      <c r="B53" s="23" t="s">
        <v>250</v>
      </c>
      <c r="C53" s="23">
        <v>60</v>
      </c>
      <c r="D53" s="23">
        <v>0.67</v>
      </c>
      <c r="E53" s="24">
        <v>0</v>
      </c>
      <c r="F53" s="25">
        <v>0</v>
      </c>
      <c r="G53" s="25">
        <v>0</v>
      </c>
      <c r="H53" s="24">
        <v>0</v>
      </c>
      <c r="I53" s="25">
        <v>0</v>
      </c>
      <c r="J53" s="38"/>
      <c r="K53" s="39"/>
    </row>
    <row r="54" spans="1:12" s="10" customFormat="1" ht="18" customHeight="1" x14ac:dyDescent="0.15">
      <c r="A54" s="268"/>
      <c r="B54" s="269" t="s">
        <v>25</v>
      </c>
      <c r="C54" s="269"/>
      <c r="D54" s="27" t="s">
        <v>10</v>
      </c>
      <c r="E54" s="28">
        <f>SUM(E46:E53)</f>
        <v>0</v>
      </c>
      <c r="F54" s="29"/>
      <c r="G54" s="25"/>
      <c r="H54" s="28">
        <f>SUM(H46:H53)</f>
        <v>0</v>
      </c>
      <c r="I54" s="42" t="e">
        <f t="shared" ref="I54" si="10">(E54-H54)/H54</f>
        <v>#DIV/0!</v>
      </c>
      <c r="J54" s="38"/>
      <c r="K54" s="43"/>
    </row>
    <row r="55" spans="1:12" s="10" customFormat="1" ht="18" customHeight="1" x14ac:dyDescent="0.15">
      <c r="A55" s="268"/>
      <c r="B55" s="269"/>
      <c r="C55" s="269"/>
      <c r="D55" s="27" t="s">
        <v>251</v>
      </c>
      <c r="E55" s="28"/>
      <c r="F55" s="31">
        <f>SUM(F47:F54)</f>
        <v>0</v>
      </c>
      <c r="G55" s="31">
        <f>SUM(G47:G54)</f>
        <v>0</v>
      </c>
      <c r="H55" s="25"/>
      <c r="I55" s="40"/>
      <c r="J55" s="38"/>
      <c r="K55" s="43"/>
      <c r="L55" s="46"/>
    </row>
    <row r="56" spans="1:12" s="8" customFormat="1" ht="18" customHeight="1" x14ac:dyDescent="0.15">
      <c r="A56" s="268" t="s">
        <v>266</v>
      </c>
      <c r="B56" s="23" t="s">
        <v>241</v>
      </c>
      <c r="C56" s="23">
        <v>2.5</v>
      </c>
      <c r="D56" s="23">
        <v>0.13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8"/>
      <c r="K56" s="39"/>
    </row>
    <row r="57" spans="1:12" s="8" customFormat="1" ht="18" customHeight="1" x14ac:dyDescent="0.15">
      <c r="A57" s="268"/>
      <c r="B57" s="23" t="s">
        <v>242</v>
      </c>
      <c r="C57" s="23">
        <v>7.2</v>
      </c>
      <c r="D57" s="23">
        <v>7.0000000000000007E-2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38"/>
      <c r="K57" s="39"/>
    </row>
    <row r="58" spans="1:12" s="8" customFormat="1" ht="18" customHeight="1" x14ac:dyDescent="0.15">
      <c r="A58" s="268"/>
      <c r="B58" s="23" t="s">
        <v>264</v>
      </c>
      <c r="C58" s="23">
        <v>10</v>
      </c>
      <c r="D58" s="23">
        <v>0.09</v>
      </c>
      <c r="E58" s="24"/>
      <c r="F58" s="25"/>
      <c r="G58" s="25">
        <f t="shared" ref="G58:G59" si="11">C58*D58*E58</f>
        <v>0</v>
      </c>
      <c r="H58" s="24">
        <f t="shared" ref="H58:H59" si="12">F58/(C58*D58)</f>
        <v>0</v>
      </c>
      <c r="I58" s="40" t="e">
        <f t="shared" ref="I58:I59" si="13">(E58-H58)/H58</f>
        <v>#DIV/0!</v>
      </c>
      <c r="J58" s="38"/>
      <c r="K58" s="39"/>
    </row>
    <row r="59" spans="1:12" s="8" customFormat="1" ht="18" customHeight="1" x14ac:dyDescent="0.15">
      <c r="A59" s="268"/>
      <c r="B59" s="23" t="s">
        <v>265</v>
      </c>
      <c r="C59" s="23">
        <v>14</v>
      </c>
      <c r="D59" s="23">
        <v>7.0000000000000007E-2</v>
      </c>
      <c r="E59" s="30"/>
      <c r="F59" s="33"/>
      <c r="G59" s="25">
        <f t="shared" si="11"/>
        <v>0</v>
      </c>
      <c r="H59" s="24">
        <f t="shared" si="12"/>
        <v>0</v>
      </c>
      <c r="I59" s="40" t="e">
        <f t="shared" si="13"/>
        <v>#DIV/0!</v>
      </c>
      <c r="J59" s="38"/>
      <c r="K59" s="39"/>
    </row>
    <row r="60" spans="1:12" s="8" customFormat="1" ht="18" customHeight="1" x14ac:dyDescent="0.15">
      <c r="A60" s="268"/>
      <c r="B60" s="23" t="s">
        <v>247</v>
      </c>
      <c r="C60" s="23">
        <v>20</v>
      </c>
      <c r="D60" s="23">
        <v>0.05</v>
      </c>
      <c r="E60" s="24">
        <v>0</v>
      </c>
      <c r="F60" s="25">
        <v>0</v>
      </c>
      <c r="G60" s="25">
        <v>0</v>
      </c>
      <c r="H60" s="24">
        <v>0</v>
      </c>
      <c r="I60" s="25">
        <v>0</v>
      </c>
      <c r="J60" s="38"/>
      <c r="K60" s="39"/>
    </row>
    <row r="61" spans="1:12" s="8" customFormat="1" ht="18" customHeight="1" x14ac:dyDescent="0.15">
      <c r="A61" s="268"/>
      <c r="B61" s="23" t="s">
        <v>248</v>
      </c>
      <c r="C61" s="23">
        <v>30</v>
      </c>
      <c r="D61" s="23">
        <v>0.06</v>
      </c>
      <c r="E61" s="24">
        <v>0</v>
      </c>
      <c r="F61" s="25">
        <v>0</v>
      </c>
      <c r="G61" s="25">
        <v>0</v>
      </c>
      <c r="H61" s="24">
        <v>0</v>
      </c>
      <c r="I61" s="25">
        <v>0</v>
      </c>
      <c r="J61" s="38"/>
      <c r="K61" s="39"/>
    </row>
    <row r="62" spans="1:12" s="8" customFormat="1" ht="18" customHeight="1" x14ac:dyDescent="0.15">
      <c r="A62" s="268"/>
      <c r="B62" s="23" t="s">
        <v>249</v>
      </c>
      <c r="C62" s="23">
        <v>40</v>
      </c>
      <c r="D62" s="23">
        <v>0.05</v>
      </c>
      <c r="E62" s="24">
        <v>0</v>
      </c>
      <c r="F62" s="25">
        <v>0</v>
      </c>
      <c r="G62" s="25">
        <v>0</v>
      </c>
      <c r="H62" s="24">
        <v>0</v>
      </c>
      <c r="I62" s="25">
        <v>0</v>
      </c>
      <c r="J62" s="38"/>
      <c r="K62" s="39"/>
    </row>
    <row r="63" spans="1:12" s="8" customFormat="1" ht="18" customHeight="1" x14ac:dyDescent="0.15">
      <c r="A63" s="268"/>
      <c r="B63" s="23" t="s">
        <v>250</v>
      </c>
      <c r="C63" s="23">
        <v>60</v>
      </c>
      <c r="D63" s="23">
        <v>0.04</v>
      </c>
      <c r="E63" s="24">
        <v>0</v>
      </c>
      <c r="F63" s="25">
        <v>0</v>
      </c>
      <c r="G63" s="25">
        <v>0</v>
      </c>
      <c r="H63" s="24">
        <v>0</v>
      </c>
      <c r="I63" s="25">
        <v>0</v>
      </c>
      <c r="J63" s="38"/>
      <c r="K63" s="39"/>
    </row>
    <row r="64" spans="1:12" s="10" customFormat="1" ht="18" customHeight="1" x14ac:dyDescent="0.15">
      <c r="A64" s="268"/>
      <c r="B64" s="269" t="s">
        <v>25</v>
      </c>
      <c r="C64" s="269"/>
      <c r="D64" s="27" t="s">
        <v>10</v>
      </c>
      <c r="E64" s="28">
        <f>SUM(E56:E63)</f>
        <v>0</v>
      </c>
      <c r="F64" s="31"/>
      <c r="G64" s="31"/>
      <c r="H64" s="28">
        <f>SUM(H56:H63)</f>
        <v>0</v>
      </c>
      <c r="I64" s="42" t="e">
        <f t="shared" ref="I64" si="14">(E64-H64)/H64</f>
        <v>#DIV/0!</v>
      </c>
      <c r="J64" s="38"/>
      <c r="K64" s="43"/>
    </row>
    <row r="65" spans="1:256" s="10" customFormat="1" ht="18" customHeight="1" x14ac:dyDescent="0.15">
      <c r="A65" s="268"/>
      <c r="B65" s="269"/>
      <c r="C65" s="269"/>
      <c r="D65" s="27" t="s">
        <v>251</v>
      </c>
      <c r="E65" s="28"/>
      <c r="F65" s="31">
        <f>SUM(F57:F64)</f>
        <v>0</v>
      </c>
      <c r="G65" s="31">
        <f>SUM(G57:G64)</f>
        <v>0</v>
      </c>
      <c r="H65" s="32"/>
      <c r="I65" s="40"/>
      <c r="J65" s="38"/>
      <c r="K65" s="43"/>
    </row>
    <row r="66" spans="1:256" s="8" customFormat="1" ht="42.75" customHeight="1" x14ac:dyDescent="0.15">
      <c r="A66" s="220" t="s">
        <v>267</v>
      </c>
      <c r="B66" s="23" t="s">
        <v>268</v>
      </c>
      <c r="C66" s="23">
        <v>6.6</v>
      </c>
      <c r="D66" s="23">
        <v>0.08</v>
      </c>
      <c r="E66" s="30"/>
      <c r="F66" s="33"/>
      <c r="G66" s="25">
        <f t="shared" ref="G66" si="15">C66*D66*E66</f>
        <v>0</v>
      </c>
      <c r="H66" s="24">
        <f t="shared" ref="H66" si="16">F66/(C66*D66)</f>
        <v>0</v>
      </c>
      <c r="I66" s="40" t="e">
        <f t="shared" ref="I66" si="17">(E66-H66)/H66</f>
        <v>#DIV/0!</v>
      </c>
      <c r="J66" s="38"/>
      <c r="K66" s="41">
        <v>-281</v>
      </c>
    </row>
    <row r="67" spans="1:256" s="8" customFormat="1" ht="28.5" customHeight="1" x14ac:dyDescent="0.15">
      <c r="A67" s="220" t="s">
        <v>269</v>
      </c>
      <c r="B67" s="23"/>
      <c r="C67" s="23"/>
      <c r="D67" s="23"/>
      <c r="E67" s="26">
        <v>987</v>
      </c>
      <c r="F67" s="25">
        <v>13338.5</v>
      </c>
      <c r="G67" s="25">
        <v>0</v>
      </c>
      <c r="H67" s="25">
        <v>0</v>
      </c>
      <c r="I67" s="25">
        <v>0</v>
      </c>
      <c r="J67" s="51"/>
      <c r="K67" s="52"/>
    </row>
    <row r="68" spans="1:256" s="8" customFormat="1" ht="18" customHeight="1" x14ac:dyDescent="0.15">
      <c r="A68" s="47"/>
      <c r="B68" s="47"/>
      <c r="C68" s="47"/>
      <c r="D68" s="48"/>
      <c r="E68" s="48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</row>
    <row r="69" spans="1:256" s="8" customFormat="1" ht="18" customHeight="1" x14ac:dyDescent="0.15">
      <c r="E69" s="18"/>
      <c r="F69" s="19"/>
      <c r="G69" s="19"/>
      <c r="H69" s="19"/>
      <c r="I69" s="34"/>
    </row>
    <row r="70" spans="1:256" s="8" customFormat="1" ht="18" customHeight="1" x14ac:dyDescent="0.15">
      <c r="E70" s="18"/>
      <c r="F70" s="19"/>
      <c r="G70" s="19"/>
      <c r="H70" s="19"/>
      <c r="I70" s="34"/>
    </row>
    <row r="73" spans="1:256" ht="18" customHeight="1" x14ac:dyDescent="0.15">
      <c r="D73" s="49"/>
    </row>
    <row r="74" spans="1:256" ht="18" customHeight="1" x14ac:dyDescent="0.15">
      <c r="D74" s="50"/>
    </row>
  </sheetData>
  <mergeCells count="17">
    <mergeCell ref="A2:K2"/>
    <mergeCell ref="A6:A17"/>
    <mergeCell ref="A18:A29"/>
    <mergeCell ref="A30:A34"/>
    <mergeCell ref="A35:A39"/>
    <mergeCell ref="B16:C17"/>
    <mergeCell ref="B28:C29"/>
    <mergeCell ref="A40:A45"/>
    <mergeCell ref="A46:A55"/>
    <mergeCell ref="A56:A65"/>
    <mergeCell ref="D30:D32"/>
    <mergeCell ref="D35:D37"/>
    <mergeCell ref="B64:C65"/>
    <mergeCell ref="B54:C55"/>
    <mergeCell ref="B33:C34"/>
    <mergeCell ref="B38:C39"/>
    <mergeCell ref="B44:C45"/>
  </mergeCells>
  <phoneticPr fontId="42" type="noConversion"/>
  <printOptions horizontalCentered="1"/>
  <pageMargins left="0.59055118110236227" right="0.19685039370078741" top="0.19685039370078741" bottom="0.19685039370078741" header="0.31496062992125984" footer="0.15748031496062992"/>
  <pageSetup paperSize="9" scale="62" orientation="portrait" r:id="rId1"/>
  <rowBreaks count="1" manualBreakCount="1">
    <brk id="67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workbookViewId="0">
      <selection activeCell="F19" sqref="F19"/>
    </sheetView>
  </sheetViews>
  <sheetFormatPr defaultColWidth="9" defaultRowHeight="14.25" x14ac:dyDescent="0.15"/>
  <cols>
    <col min="1" max="7" width="13.5" customWidth="1"/>
  </cols>
  <sheetData>
    <row r="1" spans="1:7" ht="45.75" x14ac:dyDescent="0.15">
      <c r="A1" s="1" t="s">
        <v>189</v>
      </c>
      <c r="B1" s="2" t="s">
        <v>270</v>
      </c>
      <c r="C1" s="2" t="s">
        <v>271</v>
      </c>
      <c r="D1" s="2" t="s">
        <v>272</v>
      </c>
      <c r="E1" s="2" t="s">
        <v>273</v>
      </c>
      <c r="F1" s="3" t="s">
        <v>274</v>
      </c>
      <c r="G1" s="2" t="s">
        <v>275</v>
      </c>
    </row>
    <row r="2" spans="1:7" ht="15.75" x14ac:dyDescent="0.25">
      <c r="A2" s="4" t="s">
        <v>276</v>
      </c>
      <c r="B2" s="5" t="s">
        <v>49</v>
      </c>
      <c r="C2" s="6">
        <v>4385.6400000000003</v>
      </c>
      <c r="D2" s="6">
        <v>4385.6400000000003</v>
      </c>
      <c r="E2" s="5" t="s">
        <v>49</v>
      </c>
      <c r="F2" s="5">
        <v>48.33</v>
      </c>
      <c r="G2" s="7" t="s">
        <v>277</v>
      </c>
    </row>
    <row r="3" spans="1:7" ht="15.75" x14ac:dyDescent="0.25">
      <c r="A3" s="4" t="s">
        <v>278</v>
      </c>
      <c r="B3" s="5">
        <v>939.79</v>
      </c>
      <c r="C3" s="6">
        <v>63024.79</v>
      </c>
      <c r="D3" s="6">
        <v>62963.12</v>
      </c>
      <c r="E3" s="5">
        <v>61.67</v>
      </c>
      <c r="F3" s="6">
        <v>4143.2700000000004</v>
      </c>
      <c r="G3" s="7" t="s">
        <v>277</v>
      </c>
    </row>
    <row r="4" spans="1:7" ht="30" x14ac:dyDescent="0.25">
      <c r="A4" s="4" t="s">
        <v>279</v>
      </c>
      <c r="B4" s="5">
        <v>464.98</v>
      </c>
      <c r="C4" s="6">
        <v>31732.51</v>
      </c>
      <c r="D4" s="6">
        <v>31271.8</v>
      </c>
      <c r="E4" s="5">
        <v>460.71</v>
      </c>
      <c r="F4" s="6">
        <v>2081.59</v>
      </c>
      <c r="G4" s="7" t="s">
        <v>277</v>
      </c>
    </row>
    <row r="5" spans="1:7" ht="15.75" x14ac:dyDescent="0.25">
      <c r="A5" s="4" t="s">
        <v>216</v>
      </c>
      <c r="B5" s="5">
        <v>135.88999999999999</v>
      </c>
      <c r="C5" s="6">
        <v>1955.07</v>
      </c>
      <c r="D5" s="6">
        <v>1918.99</v>
      </c>
      <c r="E5" s="5">
        <v>36.08</v>
      </c>
      <c r="F5" s="5">
        <v>262.48</v>
      </c>
      <c r="G5" s="7" t="s">
        <v>277</v>
      </c>
    </row>
    <row r="6" spans="1:7" ht="15.75" x14ac:dyDescent="0.25">
      <c r="A6" s="4" t="s">
        <v>110</v>
      </c>
      <c r="B6" s="5">
        <v>53.37</v>
      </c>
      <c r="C6" s="5">
        <v>793.46</v>
      </c>
      <c r="D6" s="5">
        <v>731.71</v>
      </c>
      <c r="E6" s="5">
        <v>61.75</v>
      </c>
      <c r="F6" s="5">
        <v>122.64</v>
      </c>
      <c r="G6" s="7" t="s">
        <v>277</v>
      </c>
    </row>
    <row r="7" spans="1:7" ht="15.75" x14ac:dyDescent="0.25">
      <c r="A7" s="4" t="s">
        <v>226</v>
      </c>
      <c r="B7" s="5">
        <v>10.82</v>
      </c>
      <c r="C7" s="5">
        <v>719.19</v>
      </c>
      <c r="D7" s="5">
        <v>700.57</v>
      </c>
      <c r="E7" s="5">
        <v>18.62</v>
      </c>
      <c r="F7" s="5">
        <v>181.96</v>
      </c>
      <c r="G7" s="7" t="s">
        <v>277</v>
      </c>
    </row>
    <row r="8" spans="1:7" ht="15.75" x14ac:dyDescent="0.25">
      <c r="A8" s="4" t="s">
        <v>214</v>
      </c>
      <c r="B8" s="5" t="s">
        <v>49</v>
      </c>
      <c r="C8" s="5">
        <v>0.03</v>
      </c>
      <c r="D8" s="5">
        <v>0.03</v>
      </c>
      <c r="E8" s="5" t="s">
        <v>49</v>
      </c>
      <c r="F8" s="5" t="s">
        <v>49</v>
      </c>
      <c r="G8" s="7" t="s">
        <v>277</v>
      </c>
    </row>
    <row r="9" spans="1:7" ht="15.75" x14ac:dyDescent="0.25">
      <c r="A9" s="4" t="s">
        <v>219</v>
      </c>
      <c r="B9" s="5">
        <v>0.65</v>
      </c>
      <c r="C9" s="5">
        <v>93.04</v>
      </c>
      <c r="D9" s="5">
        <v>93.04</v>
      </c>
      <c r="E9" s="5" t="s">
        <v>49</v>
      </c>
      <c r="F9" s="5">
        <v>66.73</v>
      </c>
      <c r="G9" s="7" t="s">
        <v>277</v>
      </c>
    </row>
    <row r="10" spans="1:7" ht="15.75" x14ac:dyDescent="0.25">
      <c r="A10" s="4" t="s">
        <v>106</v>
      </c>
      <c r="B10" s="5">
        <v>136.07</v>
      </c>
      <c r="C10" s="6">
        <v>2169.46</v>
      </c>
      <c r="D10" s="6">
        <v>2081.5300000000002</v>
      </c>
      <c r="E10" s="5">
        <v>87.93</v>
      </c>
      <c r="F10" s="5">
        <v>485.36</v>
      </c>
      <c r="G10" s="7" t="s">
        <v>277</v>
      </c>
    </row>
    <row r="11" spans="1:7" ht="15.75" x14ac:dyDescent="0.25">
      <c r="A11" s="4" t="s">
        <v>143</v>
      </c>
      <c r="B11" s="5" t="s">
        <v>49</v>
      </c>
      <c r="C11" s="5">
        <v>1.81</v>
      </c>
      <c r="D11" s="5">
        <v>1.81</v>
      </c>
      <c r="E11" s="5" t="s">
        <v>49</v>
      </c>
      <c r="F11" s="5" t="s">
        <v>49</v>
      </c>
      <c r="G11" s="7" t="s">
        <v>277</v>
      </c>
    </row>
    <row r="12" spans="1:7" ht="31.5" x14ac:dyDescent="0.25">
      <c r="A12" s="4" t="s">
        <v>209</v>
      </c>
      <c r="B12" s="5">
        <v>119.22</v>
      </c>
      <c r="C12" s="6">
        <v>8991.26</v>
      </c>
      <c r="D12" s="6">
        <v>8872.18</v>
      </c>
      <c r="E12" s="5">
        <v>119.08</v>
      </c>
      <c r="F12" s="5">
        <v>686.61</v>
      </c>
      <c r="G12" s="7" t="s">
        <v>277</v>
      </c>
    </row>
    <row r="13" spans="1:7" ht="15.75" x14ac:dyDescent="0.25">
      <c r="A13" s="4" t="s">
        <v>220</v>
      </c>
      <c r="B13" s="5">
        <v>0.31</v>
      </c>
      <c r="C13" s="5">
        <v>67.040000000000006</v>
      </c>
      <c r="D13" s="5">
        <v>67.040000000000006</v>
      </c>
      <c r="E13" s="5" t="s">
        <v>49</v>
      </c>
      <c r="F13" s="5">
        <v>40.6</v>
      </c>
      <c r="G13" s="7" t="s">
        <v>277</v>
      </c>
    </row>
  </sheetData>
  <phoneticPr fontId="42" type="noConversion"/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5</vt:i4>
      </vt:variant>
    </vt:vector>
  </HeadingPairs>
  <TitlesOfParts>
    <vt:vector size="14" baseType="lpstr">
      <vt:lpstr>1废弃电器电子产品收购及拆解汇总情况表</vt:lpstr>
      <vt:lpstr>2废弃电器电子产品收购及入库明细表</vt:lpstr>
      <vt:lpstr>3-1废弃电器电子产品关键拆解产物再生原料销售和处理汇总情况表</vt:lpstr>
      <vt:lpstr>3-2废弃电器电子产品关键拆解产物再生原料销售和处理汇总情况表</vt:lpstr>
      <vt:lpstr>4废弃电器电子产品收购入库审定情况表</vt:lpstr>
      <vt:lpstr>5废弃电器电子产品拆解处理审定情况表</vt:lpstr>
      <vt:lpstr>6废弃电器电子产品关键拆解产物处理审定情况表</vt:lpstr>
      <vt:lpstr>7废弃电器电子产品关键拆解产物系数还原情况表</vt:lpstr>
      <vt:lpstr>一年内未处理表</vt:lpstr>
      <vt:lpstr>'2废弃电器电子产品收购及入库明细表'!Print_Area</vt:lpstr>
      <vt:lpstr>'3-2废弃电器电子产品关键拆解产物再生原料销售和处理汇总情况表'!Print_Area</vt:lpstr>
      <vt:lpstr>'6废弃电器电子产品关键拆解产物处理审定情况表'!Print_Area</vt:lpstr>
      <vt:lpstr>'7废弃电器电子产品关键拆解产物系数还原情况表'!Print_Area</vt:lpstr>
      <vt:lpstr>'2废弃电器电子产品收购及入库明细表'!Print_Titles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 文徽</cp:lastModifiedBy>
  <cp:revision>1</cp:revision>
  <cp:lastPrinted>2020-11-03T02:34:22Z</cp:lastPrinted>
  <dcterms:created xsi:type="dcterms:W3CDTF">1996-12-17T01:32:00Z</dcterms:created>
  <dcterms:modified xsi:type="dcterms:W3CDTF">2020-11-03T02:36:30Z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