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30aaf6f0d9035842/桌面/固废/南通/2020年第四季度南通森蓝审核报告/"/>
    </mc:Choice>
  </mc:AlternateContent>
  <xr:revisionPtr revIDLastSave="117" documentId="11_0F036624711D00E3A599020DE40E1A8543A333DB" xr6:coauthVersionLast="46" xr6:coauthVersionMax="46" xr10:uidLastSave="{28780D08-5ED7-4B16-8CA1-0D1A199B791B}"/>
  <bookViews>
    <workbookView xWindow="-98" yWindow="-98" windowWidth="20715" windowHeight="13276" tabRatio="863" xr2:uid="{00000000-000D-0000-FFFF-FFFF00000000}"/>
  </bookViews>
  <sheets>
    <sheet name="1废弃电器电子产品收购及拆解汇总情况表" sheetId="33" r:id="rId1"/>
    <sheet name="2废弃电器电子产品收购及入库明细表" sheetId="41" r:id="rId2"/>
    <sheet name="3-1废弃电器电子产品关键拆解产物再生原料销售和处理汇总情况表" sheetId="40" r:id="rId3"/>
    <sheet name="3-2废弃电器电子产品关键拆解产物再生原料销售和处理汇总情况表" sheetId="36" r:id="rId4"/>
    <sheet name="4废弃电器电子产品收购入库审定情况表" sheetId="37" r:id="rId5"/>
    <sheet name="5废弃电器电子产品拆解处理审定情况表" sheetId="30" r:id="rId6"/>
    <sheet name="6废弃电器电子产品关键拆解产物处理审定情况表" sheetId="38" r:id="rId7"/>
    <sheet name="7废弃电器电子产品关键拆解产物系数还原情况表" sheetId="39" r:id="rId8"/>
    <sheet name="一年内未处理表" sheetId="25" state="hidden" r:id="rId9"/>
  </sheets>
  <definedNames>
    <definedName name="_xlnm._FilterDatabase" localSheetId="2" hidden="1">'3-1废弃电器电子产品关键拆解产物再生原料销售和处理汇总情况表'!$A$7:$WVF$76</definedName>
    <definedName name="_xlnm._FilterDatabase" localSheetId="6" hidden="1">'6废弃电器电子产品关键拆解产物处理审定情况表'!$A$6:$WVL$31</definedName>
    <definedName name="_xlnm.Print_Area" localSheetId="1">'2废弃电器电子产品收购及入库明细表'!$A$1:$AA$22</definedName>
    <definedName name="_xlnm.Print_Area" localSheetId="2">'3-1废弃电器电子产品关键拆解产物再生原料销售和处理汇总情况表'!$A$1:$G$74</definedName>
    <definedName name="_xlnm.Print_Area" localSheetId="3">'3-2废弃电器电子产品关键拆解产物再生原料销售和处理汇总情况表'!$A$1:$G$29</definedName>
    <definedName name="_xlnm.Print_Area" localSheetId="6">'6废弃电器电子产品关键拆解产物处理审定情况表'!$A$1:$J$31</definedName>
    <definedName name="_xlnm.Print_Area" localSheetId="7">'7废弃电器电子产品关键拆解产物系数还原情况表'!$A$1:$I$67</definedName>
    <definedName name="_xlnm.Print_Titles" localSheetId="1">'2废弃电器电子产品收购及入库明细表'!$A:$A,'2废弃电器电子产品收购及入库明细表'!$1:$4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39" l="1"/>
  <c r="I66" i="39" s="1"/>
  <c r="G66" i="39"/>
  <c r="F65" i="39"/>
  <c r="E64" i="39"/>
  <c r="H59" i="39"/>
  <c r="I59" i="39" s="1"/>
  <c r="G59" i="39"/>
  <c r="H58" i="39"/>
  <c r="I58" i="39" s="1"/>
  <c r="G58" i="39"/>
  <c r="G65" i="39" s="1"/>
  <c r="F55" i="39"/>
  <c r="E54" i="39"/>
  <c r="H49" i="39"/>
  <c r="I49" i="39" s="1"/>
  <c r="G49" i="39"/>
  <c r="H48" i="39"/>
  <c r="H54" i="39" s="1"/>
  <c r="I54" i="39" s="1"/>
  <c r="G48" i="39"/>
  <c r="G55" i="39" s="1"/>
  <c r="F45" i="39"/>
  <c r="H44" i="39"/>
  <c r="I44" i="39" s="1"/>
  <c r="E44" i="39"/>
  <c r="H42" i="39"/>
  <c r="I42" i="39" s="1"/>
  <c r="G42" i="39"/>
  <c r="H41" i="39"/>
  <c r="I41" i="39" s="1"/>
  <c r="G41" i="39"/>
  <c r="H40" i="39"/>
  <c r="I40" i="39" s="1"/>
  <c r="G40" i="39"/>
  <c r="F37" i="39"/>
  <c r="H37" i="39" s="1"/>
  <c r="E37" i="39"/>
  <c r="F36" i="39"/>
  <c r="H36" i="39" s="1"/>
  <c r="E36" i="39"/>
  <c r="G36" i="39" s="1"/>
  <c r="H35" i="39"/>
  <c r="G35" i="39"/>
  <c r="H32" i="39"/>
  <c r="F32" i="39"/>
  <c r="E32" i="39"/>
  <c r="I32" i="39" s="1"/>
  <c r="F31" i="39"/>
  <c r="H31" i="39" s="1"/>
  <c r="H33" i="39" s="1"/>
  <c r="E31" i="39"/>
  <c r="H30" i="39"/>
  <c r="I30" i="39" s="1"/>
  <c r="G30" i="39"/>
  <c r="F29" i="39"/>
  <c r="E28" i="39"/>
  <c r="H27" i="39"/>
  <c r="G27" i="39"/>
  <c r="H26" i="39"/>
  <c r="I26" i="39" s="1"/>
  <c r="G26" i="39"/>
  <c r="H25" i="39"/>
  <c r="I25" i="39" s="1"/>
  <c r="G25" i="39"/>
  <c r="H24" i="39"/>
  <c r="I24" i="39" s="1"/>
  <c r="G24" i="39"/>
  <c r="H23" i="39"/>
  <c r="I23" i="39" s="1"/>
  <c r="G23" i="39"/>
  <c r="H22" i="39"/>
  <c r="G22" i="39"/>
  <c r="H21" i="39"/>
  <c r="I21" i="39" s="1"/>
  <c r="G21" i="39"/>
  <c r="H20" i="39"/>
  <c r="G20" i="39"/>
  <c r="G29" i="39" s="1"/>
  <c r="E16" i="39"/>
  <c r="H15" i="39"/>
  <c r="G15" i="39"/>
  <c r="H14" i="39"/>
  <c r="I14" i="39" s="1"/>
  <c r="G14" i="39"/>
  <c r="H13" i="39"/>
  <c r="G13" i="39"/>
  <c r="H12" i="39"/>
  <c r="I12" i="39" s="1"/>
  <c r="G12" i="39"/>
  <c r="I11" i="39"/>
  <c r="H11" i="39"/>
  <c r="G11" i="39"/>
  <c r="H10" i="39"/>
  <c r="I10" i="39" s="1"/>
  <c r="G10" i="39"/>
  <c r="G9" i="39"/>
  <c r="F9" i="39"/>
  <c r="F17" i="39" s="1"/>
  <c r="H8" i="39"/>
  <c r="G8" i="39"/>
  <c r="A3" i="39"/>
  <c r="M31" i="38"/>
  <c r="J31" i="38"/>
  <c r="D31" i="38"/>
  <c r="H30" i="38"/>
  <c r="G30" i="38"/>
  <c r="H29" i="38"/>
  <c r="G29" i="38"/>
  <c r="H28" i="38"/>
  <c r="G28" i="38"/>
  <c r="F27" i="38"/>
  <c r="E27" i="38"/>
  <c r="H27" i="38" s="1"/>
  <c r="F26" i="38"/>
  <c r="E26" i="38"/>
  <c r="G26" i="38" s="1"/>
  <c r="H25" i="38"/>
  <c r="G25" i="38"/>
  <c r="H24" i="38"/>
  <c r="G24" i="38"/>
  <c r="H23" i="38"/>
  <c r="I23" i="38" s="1"/>
  <c r="G23" i="38"/>
  <c r="F22" i="38"/>
  <c r="E22" i="38"/>
  <c r="F21" i="38"/>
  <c r="E21" i="38"/>
  <c r="H21" i="38" s="1"/>
  <c r="H20" i="38"/>
  <c r="F20" i="38"/>
  <c r="G20" i="38" s="1"/>
  <c r="I20" i="38" s="1"/>
  <c r="E20" i="38"/>
  <c r="F19" i="38"/>
  <c r="E19" i="38"/>
  <c r="H19" i="38" s="1"/>
  <c r="F18" i="38"/>
  <c r="E18" i="38"/>
  <c r="G18" i="38" s="1"/>
  <c r="H17" i="38"/>
  <c r="F17" i="38"/>
  <c r="G17" i="38" s="1"/>
  <c r="I17" i="38" s="1"/>
  <c r="E17" i="38"/>
  <c r="F16" i="38"/>
  <c r="E16" i="38"/>
  <c r="H16" i="38" s="1"/>
  <c r="F14" i="38"/>
  <c r="E14" i="38"/>
  <c r="G14" i="38" s="1"/>
  <c r="I13" i="38"/>
  <c r="H13" i="38"/>
  <c r="G13" i="38"/>
  <c r="H12" i="38"/>
  <c r="G12" i="38"/>
  <c r="I12" i="38" s="1"/>
  <c r="H11" i="38"/>
  <c r="I11" i="38" s="1"/>
  <c r="G11" i="38"/>
  <c r="F10" i="38"/>
  <c r="E10" i="38"/>
  <c r="H10" i="38" s="1"/>
  <c r="F9" i="38"/>
  <c r="E9" i="38"/>
  <c r="G9" i="38" s="1"/>
  <c r="F8" i="38"/>
  <c r="E8" i="38"/>
  <c r="H8" i="38" s="1"/>
  <c r="F7" i="38"/>
  <c r="E7" i="38"/>
  <c r="H7" i="38" s="1"/>
  <c r="F21" i="30"/>
  <c r="E21" i="30"/>
  <c r="D20" i="30"/>
  <c r="H20" i="30" s="1"/>
  <c r="C20" i="30"/>
  <c r="G20" i="30" s="1"/>
  <c r="D19" i="30"/>
  <c r="H19" i="30" s="1"/>
  <c r="C19" i="30"/>
  <c r="G19" i="30" s="1"/>
  <c r="D18" i="30"/>
  <c r="H18" i="30" s="1"/>
  <c r="C18" i="30"/>
  <c r="G18" i="30" s="1"/>
  <c r="D17" i="30"/>
  <c r="H17" i="30" s="1"/>
  <c r="C17" i="30"/>
  <c r="G17" i="30" s="1"/>
  <c r="H16" i="30"/>
  <c r="D16" i="30"/>
  <c r="C16" i="30"/>
  <c r="G16" i="30" s="1"/>
  <c r="D15" i="30"/>
  <c r="H15" i="30" s="1"/>
  <c r="C15" i="30"/>
  <c r="G15" i="30" s="1"/>
  <c r="D14" i="30"/>
  <c r="H14" i="30" s="1"/>
  <c r="C14" i="30"/>
  <c r="G14" i="30" s="1"/>
  <c r="D13" i="30"/>
  <c r="H13" i="30" s="1"/>
  <c r="C13" i="30"/>
  <c r="G13" i="30" s="1"/>
  <c r="D11" i="30"/>
  <c r="H11" i="30" s="1"/>
  <c r="C11" i="30"/>
  <c r="G11" i="30" s="1"/>
  <c r="D10" i="30"/>
  <c r="H10" i="30" s="1"/>
  <c r="C10" i="30"/>
  <c r="G10" i="30" s="1"/>
  <c r="D9" i="30"/>
  <c r="H9" i="30" s="1"/>
  <c r="C9" i="30"/>
  <c r="G9" i="30" s="1"/>
  <c r="D8" i="30"/>
  <c r="H8" i="30" s="1"/>
  <c r="C8" i="30"/>
  <c r="G8" i="30" s="1"/>
  <c r="A3" i="30"/>
  <c r="D20" i="37"/>
  <c r="H20" i="37" s="1"/>
  <c r="C20" i="37"/>
  <c r="G20" i="37" s="1"/>
  <c r="D19" i="37"/>
  <c r="H19" i="37" s="1"/>
  <c r="C19" i="37"/>
  <c r="G19" i="37" s="1"/>
  <c r="D18" i="37"/>
  <c r="H18" i="37" s="1"/>
  <c r="C18" i="37"/>
  <c r="G18" i="37" s="1"/>
  <c r="D17" i="37"/>
  <c r="H17" i="37" s="1"/>
  <c r="C17" i="37"/>
  <c r="G17" i="37" s="1"/>
  <c r="D16" i="37"/>
  <c r="H16" i="37" s="1"/>
  <c r="C16" i="37"/>
  <c r="G16" i="37" s="1"/>
  <c r="D15" i="37"/>
  <c r="H15" i="37" s="1"/>
  <c r="C15" i="37"/>
  <c r="G15" i="37" s="1"/>
  <c r="D14" i="37"/>
  <c r="H14" i="37" s="1"/>
  <c r="C14" i="37"/>
  <c r="G14" i="37" s="1"/>
  <c r="D13" i="37"/>
  <c r="H13" i="37" s="1"/>
  <c r="C13" i="37"/>
  <c r="G13" i="37" s="1"/>
  <c r="D12" i="37"/>
  <c r="H12" i="37" s="1"/>
  <c r="C12" i="37"/>
  <c r="G12" i="37" s="1"/>
  <c r="D11" i="37"/>
  <c r="H11" i="37" s="1"/>
  <c r="C11" i="37"/>
  <c r="G11" i="37" s="1"/>
  <c r="D10" i="37"/>
  <c r="H10" i="37" s="1"/>
  <c r="C10" i="37"/>
  <c r="G10" i="37" s="1"/>
  <c r="D9" i="37"/>
  <c r="H9" i="37" s="1"/>
  <c r="C9" i="37"/>
  <c r="G9" i="37" s="1"/>
  <c r="D8" i="37"/>
  <c r="H8" i="37" s="1"/>
  <c r="C8" i="37"/>
  <c r="F28" i="36"/>
  <c r="E28" i="36"/>
  <c r="G27" i="36"/>
  <c r="G26" i="36"/>
  <c r="G25" i="36"/>
  <c r="G23" i="36"/>
  <c r="G22" i="36"/>
  <c r="E22" i="36"/>
  <c r="G21" i="36"/>
  <c r="G20" i="36"/>
  <c r="G28" i="36" s="1"/>
  <c r="F19" i="36"/>
  <c r="G19" i="36" s="1"/>
  <c r="E19" i="36"/>
  <c r="G18" i="36"/>
  <c r="G17" i="36"/>
  <c r="G16" i="36"/>
  <c r="G15" i="36"/>
  <c r="G14" i="36"/>
  <c r="F13" i="36"/>
  <c r="F29" i="36" s="1"/>
  <c r="E13" i="36"/>
  <c r="E29" i="36" s="1"/>
  <c r="G12" i="36"/>
  <c r="G11" i="36"/>
  <c r="G13" i="36" s="1"/>
  <c r="G29" i="36" s="1"/>
  <c r="G10" i="36"/>
  <c r="G9" i="36"/>
  <c r="G8" i="36"/>
  <c r="F73" i="40"/>
  <c r="E72" i="40"/>
  <c r="G72" i="40" s="1"/>
  <c r="G71" i="40"/>
  <c r="G70" i="40"/>
  <c r="G69" i="40"/>
  <c r="G68" i="40"/>
  <c r="G67" i="40"/>
  <c r="G66" i="40"/>
  <c r="G65" i="40"/>
  <c r="G64" i="40"/>
  <c r="G63" i="40"/>
  <c r="G62" i="40"/>
  <c r="E62" i="40"/>
  <c r="G61" i="40"/>
  <c r="G60" i="40"/>
  <c r="E60" i="40"/>
  <c r="E73" i="40" s="1"/>
  <c r="G73" i="40" s="1"/>
  <c r="F59" i="40"/>
  <c r="E59" i="40"/>
  <c r="G59" i="40" s="1"/>
  <c r="G57" i="40"/>
  <c r="G56" i="40"/>
  <c r="E55" i="40"/>
  <c r="G55" i="40" s="1"/>
  <c r="G54" i="40"/>
  <c r="G53" i="40"/>
  <c r="G52" i="40"/>
  <c r="G51" i="40"/>
  <c r="G50" i="40"/>
  <c r="G49" i="40"/>
  <c r="F48" i="40"/>
  <c r="E48" i="40"/>
  <c r="G48" i="40" s="1"/>
  <c r="G47" i="40"/>
  <c r="E47" i="40"/>
  <c r="E45" i="40" s="1"/>
  <c r="G45" i="40" s="1"/>
  <c r="G46" i="40"/>
  <c r="F45" i="40"/>
  <c r="G44" i="40"/>
  <c r="F43" i="40"/>
  <c r="F42" i="40" s="1"/>
  <c r="F58" i="40" s="1"/>
  <c r="E43" i="40"/>
  <c r="E42" i="40" s="1"/>
  <c r="F41" i="40"/>
  <c r="G40" i="40"/>
  <c r="E39" i="40"/>
  <c r="G39" i="40" s="1"/>
  <c r="F38" i="40"/>
  <c r="G37" i="40"/>
  <c r="G36" i="40"/>
  <c r="G35" i="40"/>
  <c r="G34" i="40"/>
  <c r="G33" i="40"/>
  <c r="F32" i="40"/>
  <c r="G31" i="40"/>
  <c r="E30" i="40"/>
  <c r="E32" i="40" s="1"/>
  <c r="G32" i="40" s="1"/>
  <c r="G29" i="40"/>
  <c r="F28" i="40"/>
  <c r="G27" i="40"/>
  <c r="E26" i="40"/>
  <c r="G26" i="40" s="1"/>
  <c r="G25" i="40"/>
  <c r="F25" i="40"/>
  <c r="E25" i="40"/>
  <c r="G24" i="40"/>
  <c r="E23" i="40"/>
  <c r="E28" i="40" s="1"/>
  <c r="G28" i="40" s="1"/>
  <c r="G22" i="40"/>
  <c r="F21" i="40"/>
  <c r="F74" i="40" s="1"/>
  <c r="G20" i="40"/>
  <c r="G19" i="40"/>
  <c r="G18" i="40"/>
  <c r="F17" i="40"/>
  <c r="E17" i="40"/>
  <c r="G17" i="40" s="1"/>
  <c r="G16" i="40"/>
  <c r="E15" i="40"/>
  <c r="G15" i="40" s="1"/>
  <c r="G13" i="40"/>
  <c r="E12" i="40"/>
  <c r="G12" i="40" s="1"/>
  <c r="G11" i="40"/>
  <c r="F11" i="40"/>
  <c r="E11" i="40"/>
  <c r="G10" i="40"/>
  <c r="E9" i="40"/>
  <c r="G9" i="40" s="1"/>
  <c r="E8" i="40"/>
  <c r="Y22" i="41"/>
  <c r="X22" i="41"/>
  <c r="W22" i="41"/>
  <c r="V22" i="41"/>
  <c r="U22" i="41"/>
  <c r="T22" i="41"/>
  <c r="S22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B22" i="41"/>
  <c r="AA21" i="41"/>
  <c r="Z21" i="41"/>
  <c r="AA20" i="41"/>
  <c r="Z20" i="41"/>
  <c r="AA19" i="41"/>
  <c r="Z19" i="41"/>
  <c r="AA18" i="41"/>
  <c r="Z18" i="41"/>
  <c r="AA17" i="41"/>
  <c r="Z17" i="41"/>
  <c r="AA16" i="41"/>
  <c r="Z16" i="41"/>
  <c r="AA15" i="41"/>
  <c r="Z15" i="41"/>
  <c r="AA14" i="41"/>
  <c r="Z14" i="41"/>
  <c r="AA13" i="41"/>
  <c r="Z13" i="41"/>
  <c r="AA12" i="41"/>
  <c r="Z12" i="41"/>
  <c r="AA11" i="41"/>
  <c r="Z11" i="41"/>
  <c r="AA10" i="41"/>
  <c r="Z10" i="41"/>
  <c r="AA9" i="41"/>
  <c r="Z9" i="41"/>
  <c r="AA8" i="41"/>
  <c r="Z8" i="41"/>
  <c r="AA7" i="41"/>
  <c r="Z7" i="41"/>
  <c r="Z22" i="41" s="1"/>
  <c r="I21" i="33"/>
  <c r="H21" i="33"/>
  <c r="E21" i="33"/>
  <c r="D21" i="33"/>
  <c r="K19" i="33"/>
  <c r="J19" i="33"/>
  <c r="K18" i="33"/>
  <c r="J18" i="33"/>
  <c r="K17" i="33"/>
  <c r="J17" i="33"/>
  <c r="J16" i="33" s="1"/>
  <c r="K16" i="33"/>
  <c r="K15" i="33"/>
  <c r="J15" i="33"/>
  <c r="K14" i="33"/>
  <c r="J14" i="33"/>
  <c r="K13" i="33"/>
  <c r="J13" i="33"/>
  <c r="G12" i="33"/>
  <c r="G21" i="33" s="1"/>
  <c r="F12" i="33"/>
  <c r="C12" i="30" s="1"/>
  <c r="G12" i="30" s="1"/>
  <c r="K11" i="33"/>
  <c r="J11" i="33"/>
  <c r="K10" i="33"/>
  <c r="J10" i="33"/>
  <c r="K9" i="33"/>
  <c r="J9" i="33"/>
  <c r="K8" i="33"/>
  <c r="J8" i="33"/>
  <c r="G17" i="39" l="1"/>
  <c r="F34" i="39"/>
  <c r="E38" i="39"/>
  <c r="G32" i="39"/>
  <c r="G45" i="39"/>
  <c r="F39" i="39"/>
  <c r="H9" i="39"/>
  <c r="I9" i="39" s="1"/>
  <c r="I31" i="39"/>
  <c r="H28" i="39"/>
  <c r="I28" i="39" s="1"/>
  <c r="H16" i="39"/>
  <c r="I16" i="39" s="1"/>
  <c r="I36" i="39"/>
  <c r="F21" i="33"/>
  <c r="C21" i="37"/>
  <c r="J12" i="33"/>
  <c r="J21" i="33" s="1"/>
  <c r="H26" i="38"/>
  <c r="I26" i="38" s="1"/>
  <c r="I24" i="38"/>
  <c r="G7" i="38"/>
  <c r="I7" i="38" s="1"/>
  <c r="H18" i="38"/>
  <c r="I18" i="38" s="1"/>
  <c r="I25" i="38"/>
  <c r="I28" i="38"/>
  <c r="G22" i="38"/>
  <c r="I29" i="38"/>
  <c r="I30" i="38"/>
  <c r="AA22" i="41"/>
  <c r="E58" i="40"/>
  <c r="G58" i="40" s="1"/>
  <c r="G42" i="40"/>
  <c r="H38" i="39"/>
  <c r="I38" i="39" s="1"/>
  <c r="I14" i="38"/>
  <c r="H21" i="37"/>
  <c r="G30" i="40"/>
  <c r="G43" i="40"/>
  <c r="H9" i="38"/>
  <c r="I9" i="38" s="1"/>
  <c r="H14" i="38"/>
  <c r="G19" i="38"/>
  <c r="I19" i="38" s="1"/>
  <c r="H22" i="38"/>
  <c r="I22" i="38" s="1"/>
  <c r="I13" i="39"/>
  <c r="G8" i="40"/>
  <c r="G10" i="38"/>
  <c r="I10" i="38" s="1"/>
  <c r="G16" i="38"/>
  <c r="I16" i="38" s="1"/>
  <c r="I35" i="39"/>
  <c r="G37" i="39"/>
  <c r="G39" i="39" s="1"/>
  <c r="I48" i="39"/>
  <c r="H64" i="39"/>
  <c r="I64" i="39" s="1"/>
  <c r="E38" i="40"/>
  <c r="G8" i="37"/>
  <c r="G21" i="37" s="1"/>
  <c r="D12" i="30"/>
  <c r="H12" i="30" s="1"/>
  <c r="G8" i="38"/>
  <c r="I8" i="38" s="1"/>
  <c r="E15" i="38"/>
  <c r="G21" i="38"/>
  <c r="I21" i="38" s="1"/>
  <c r="G27" i="38"/>
  <c r="I27" i="38" s="1"/>
  <c r="G31" i="39"/>
  <c r="G34" i="39" s="1"/>
  <c r="E33" i="39"/>
  <c r="I33" i="39" s="1"/>
  <c r="K12" i="33"/>
  <c r="K21" i="33" s="1"/>
  <c r="E14" i="40"/>
  <c r="G14" i="40" s="1"/>
  <c r="G23" i="40"/>
  <c r="F15" i="38"/>
  <c r="F31" i="38" s="1"/>
  <c r="I37" i="39"/>
  <c r="D21" i="37"/>
  <c r="C21" i="30"/>
  <c r="G21" i="30" s="1"/>
  <c r="G38" i="40" l="1"/>
  <c r="E41" i="40"/>
  <c r="G41" i="40" s="1"/>
  <c r="D21" i="30"/>
  <c r="H21" i="30" s="1"/>
  <c r="H15" i="38"/>
  <c r="H31" i="38" s="1"/>
  <c r="G15" i="38"/>
  <c r="I15" i="38" s="1"/>
  <c r="E31" i="38"/>
  <c r="G31" i="38" s="1"/>
  <c r="E21" i="40"/>
  <c r="I31" i="38" l="1"/>
  <c r="E74" i="40"/>
  <c r="G74" i="40" s="1"/>
  <c r="G2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14-21寸</t>
        </r>
      </text>
    </comment>
    <comment ref="A9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25-32寸</t>
        </r>
      </text>
    </comment>
    <comment ref="A13" authorId="0" shapeId="0" xr:uid="{00000000-0006-0000-0000-000003000000}">
      <text>
        <r>
          <rPr>
            <b/>
            <sz val="9"/>
            <color rgb="FF000000"/>
            <rFont val="宋体"/>
            <family val="3"/>
            <charset val="134"/>
          </rPr>
          <t>Administrator:</t>
        </r>
        <r>
          <rPr>
            <sz val="9"/>
            <color rgb="FF000000"/>
            <rFont val="宋体"/>
            <family val="3"/>
            <charset val="134"/>
          </rPr>
          <t xml:space="preserve">
单缸、脱水桶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200-000001000000}">
      <text>
        <r>
          <rPr>
            <sz val="9"/>
            <rFont val="宋体"/>
            <family val="3"/>
            <charset val="134"/>
          </rPr>
          <t>Administrator:
风扇、塑料</t>
        </r>
      </text>
    </comment>
    <comment ref="B57" authorId="0" shapeId="0" xr:uid="{00000000-0006-0000-0200-000002000000}">
      <text>
        <r>
          <rPr>
            <sz val="9"/>
            <rFont val="宋体"/>
            <family val="3"/>
            <charset val="134"/>
          </rPr>
          <t>Administrator:
CPU、内存</t>
        </r>
      </text>
    </comment>
    <comment ref="C59" authorId="0" shapeId="0" xr:uid="{00000000-0006-0000-0200-000003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含灯泡灯管</t>
        </r>
      </text>
    </comment>
    <comment ref="B72" authorId="0" shapeId="0" xr:uid="{00000000-0006-0000-0200-000004000000}">
      <text>
        <r>
          <rPr>
            <b/>
            <sz val="9"/>
            <color rgb="FF000000"/>
            <rFont val="宋体"/>
            <family val="3"/>
            <charset val="134"/>
          </rPr>
          <t>Administrator:</t>
        </r>
        <r>
          <rPr>
            <sz val="9"/>
            <color rgb="FF000000"/>
            <rFont val="宋体"/>
            <family val="3"/>
            <charset val="134"/>
          </rPr>
          <t xml:space="preserve">
偏转线圈套、木壳、废杂物、液晶背光板、滤色板、偏光板、平衡盐水、无用垃圾、废弃零部件、电子枪金属、电容、转轴
、橡胶
对应附表9.2中36、41、44-46、50行数据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6" authorId="0" shapeId="0" xr:uid="{00000000-0006-0000-07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屏、锥、管颈管</t>
        </r>
      </text>
    </comment>
  </commentList>
</comments>
</file>

<file path=xl/sharedStrings.xml><?xml version="1.0" encoding="utf-8"?>
<sst xmlns="http://schemas.openxmlformats.org/spreadsheetml/2006/main" count="519" uniqueCount="288">
  <si>
    <t>附件1：</t>
  </si>
  <si>
    <t>废弃电器电子产品收购及拆解汇总情况表</t>
  </si>
  <si>
    <t>单位名称：南通森蓝环保科技有限公司</t>
  </si>
  <si>
    <t>报表时段：2020年10月01日-2020年12月31日</t>
  </si>
  <si>
    <t>项目</t>
  </si>
  <si>
    <t>期初库存</t>
  </si>
  <si>
    <t>本时段收购数量</t>
  </si>
  <si>
    <t>本时段拆解处理数量</t>
  </si>
  <si>
    <t>本时段退库转非基金数量</t>
  </si>
  <si>
    <t>目前库存数量</t>
  </si>
  <si>
    <t>台</t>
  </si>
  <si>
    <t>吨</t>
  </si>
  <si>
    <t>1.1废电视机-1</t>
  </si>
  <si>
    <t>1.2废电视机-2</t>
  </si>
  <si>
    <t xml:space="preserve">    其中：1.2.1 CRT电视机</t>
  </si>
  <si>
    <t xml:space="preserve">    其中：1.2.2 非CRT电视机</t>
  </si>
  <si>
    <t>2.废冰箱</t>
  </si>
  <si>
    <t>3.1废洗衣机-1</t>
  </si>
  <si>
    <t>3.2废洗衣机-2</t>
  </si>
  <si>
    <t>4.废空调</t>
  </si>
  <si>
    <t>5.1 废台式电脑（套）</t>
  </si>
  <si>
    <t xml:space="preserve">    其中：5.1.1台式电脑主机（台）</t>
  </si>
  <si>
    <t xml:space="preserve">    其中：5.1.2 CRT电脑显示器（台）</t>
  </si>
  <si>
    <t xml:space="preserve">    其中：5.1.3液晶电脑显示器（台）</t>
  </si>
  <si>
    <t>5.2其他废电脑（台）</t>
  </si>
  <si>
    <t>合计</t>
  </si>
  <si>
    <t>1.“废电视机-1”指14寸及以上且25寸以下阴极射线管（黑白、彩色）电视机；“废电视机-2”指25寸及以上阴极射线管（黑白、彩色）电视机，各尺寸等离子电视机、液晶电视机、OLED电视机和背投电视机。</t>
  </si>
  <si>
    <t>2.“废洗衣机-1”指单桶洗衣机和脱水机（3公斤＜干衣量≤10公斤）；“废洗衣机-2”指双桶洗衣机、波轮式全自动洗衣机、滚筒式全自动洗衣机（3公斤＜干衣量≤10公斤）。</t>
  </si>
  <si>
    <t>附件2：</t>
  </si>
  <si>
    <t>废弃电器电子产品收购及入库明细表</t>
  </si>
  <si>
    <t>名称</t>
  </si>
  <si>
    <t>邓士民</t>
  </si>
  <si>
    <t>高峰华</t>
  </si>
  <si>
    <t>韩蒙蒙</t>
  </si>
  <si>
    <t>刘金新</t>
  </si>
  <si>
    <t>罗庆昌</t>
  </si>
  <si>
    <t>王辉艳</t>
  </si>
  <si>
    <t>徐春雷</t>
  </si>
  <si>
    <t>徐高升</t>
  </si>
  <si>
    <t>徐国文</t>
  </si>
  <si>
    <t>徐祝善</t>
  </si>
  <si>
    <t>杨小祥</t>
  </si>
  <si>
    <t>左先龙</t>
  </si>
  <si>
    <t>数量</t>
  </si>
  <si>
    <t>重量：kg</t>
  </si>
  <si>
    <t>14寸彩色电视机</t>
  </si>
  <si>
    <t>17寸彩色电视机</t>
  </si>
  <si>
    <t>21寸彩色电视机</t>
  </si>
  <si>
    <t>25寸彩色电视机</t>
  </si>
  <si>
    <t>29寸彩色电视机</t>
  </si>
  <si>
    <t>120L以下电冰箱</t>
  </si>
  <si>
    <t>120L-220L电冰箱</t>
  </si>
  <si>
    <t>220L以上电冰箱</t>
  </si>
  <si>
    <t>单缸洗衣机</t>
  </si>
  <si>
    <t>双缸洗衣机</t>
  </si>
  <si>
    <t>全自动洗衣机</t>
  </si>
  <si>
    <t>壁挂式房间空调器</t>
  </si>
  <si>
    <t>台式机主机</t>
  </si>
  <si>
    <t>14寸彩色CRT显示器</t>
  </si>
  <si>
    <t>17寸彩色CRT显示器</t>
  </si>
  <si>
    <t>合计(台/套)</t>
  </si>
  <si>
    <t>附件3-1：</t>
  </si>
  <si>
    <t>废弃电器电子产品关键拆解产物/再生原料销售和处理汇总情况表（一次拆解）</t>
  </si>
  <si>
    <t>上期结存 (吨)</t>
  </si>
  <si>
    <t>本时段产生量（吨）</t>
  </si>
  <si>
    <t>本时段处理量（吨）</t>
  </si>
  <si>
    <t>目前库存量（吨）</t>
  </si>
  <si>
    <t>金属类</t>
  </si>
  <si>
    <t>铜及其合金</t>
  </si>
  <si>
    <t>B-01-01</t>
  </si>
  <si>
    <t>其中：铜及其合金</t>
  </si>
  <si>
    <t>其中：铜及其合金（待加工）</t>
  </si>
  <si>
    <t>铝及其合金</t>
  </si>
  <si>
    <t>B-01-02</t>
  </si>
  <si>
    <t>其中：铝及其合金</t>
  </si>
  <si>
    <t>其中：铝及其合金（待加工）</t>
  </si>
  <si>
    <t>铁及其合金</t>
  </si>
  <si>
    <t>B-02-01</t>
  </si>
  <si>
    <t>其中：铁及其合金</t>
  </si>
  <si>
    <t>其中：铁及其合金（待加工）</t>
  </si>
  <si>
    <t>锌及其合金</t>
  </si>
  <si>
    <t>B-02-03</t>
  </si>
  <si>
    <t>其中：锌铁及其合金</t>
  </si>
  <si>
    <t>其中：锌及其合金（待加工）</t>
  </si>
  <si>
    <t>……</t>
  </si>
  <si>
    <t>金属类小计</t>
  </si>
  <si>
    <t>塑料类</t>
  </si>
  <si>
    <t>PP</t>
  </si>
  <si>
    <t>C-01-02</t>
  </si>
  <si>
    <t>PVC</t>
  </si>
  <si>
    <t>C-01-03</t>
  </si>
  <si>
    <t>PS</t>
  </si>
  <si>
    <t>C-01-04</t>
  </si>
  <si>
    <t>杂塑料</t>
  </si>
  <si>
    <t>其中：杂塑料</t>
  </si>
  <si>
    <t>其中：杂塑料（待加工）</t>
  </si>
  <si>
    <t>塑料类小计</t>
  </si>
  <si>
    <t>液态废物</t>
  </si>
  <si>
    <t>制冷剂</t>
  </si>
  <si>
    <t>D-01-01</t>
  </si>
  <si>
    <t>润滑油</t>
  </si>
  <si>
    <t>D-01-02</t>
  </si>
  <si>
    <t>盐水</t>
  </si>
  <si>
    <t>液态废物小计</t>
  </si>
  <si>
    <t>玻璃类</t>
  </si>
  <si>
    <t>CRT黑白电视机玻璃</t>
  </si>
  <si>
    <t>CRT彩色电视机锥玻璃</t>
  </si>
  <si>
    <t>CRT彩色电视机屏玻璃</t>
  </si>
  <si>
    <t>CRT显示器锥玻璃</t>
  </si>
  <si>
    <t>CRT显示器屏玻璃</t>
  </si>
  <si>
    <t>E-01-02</t>
  </si>
  <si>
    <t>其它玻璃</t>
  </si>
  <si>
    <t>其中：其它玻璃-冰箱玻璃</t>
  </si>
  <si>
    <t>其中：其它玻璃-管颈管玻璃</t>
  </si>
  <si>
    <t>玻璃类小计</t>
  </si>
  <si>
    <t>废弃零（部）件</t>
  </si>
  <si>
    <t>压缩机</t>
  </si>
  <si>
    <t>F-01-03</t>
  </si>
  <si>
    <t>其中：压缩机-冰箱</t>
  </si>
  <si>
    <t>其中：压缩机-空调</t>
  </si>
  <si>
    <t>电动机</t>
  </si>
  <si>
    <t>F-01-04</t>
  </si>
  <si>
    <t>其中：电动机-洗衣机</t>
  </si>
  <si>
    <t>其中：电动机-空调</t>
  </si>
  <si>
    <t>印刷电路板</t>
  </si>
  <si>
    <t>F-01-09</t>
  </si>
  <si>
    <t>其中：印刷线路板-黑白电视</t>
  </si>
  <si>
    <t>其中：印刷线路板-彩色电视</t>
  </si>
  <si>
    <t>其中：印刷线路板-液晶显示器</t>
  </si>
  <si>
    <t>其中：印刷线路板-CRT显示器</t>
  </si>
  <si>
    <t>其中：印刷线路板-洗衣机</t>
  </si>
  <si>
    <t>其中：印刷线路板-空调</t>
  </si>
  <si>
    <t>其中：印刷线路板-冰箱</t>
  </si>
  <si>
    <t>其中：主机板</t>
  </si>
  <si>
    <t>其中：其他（CPU、内存条）</t>
  </si>
  <si>
    <t>废弃零（部）件小计</t>
  </si>
  <si>
    <t>其他</t>
  </si>
  <si>
    <t>电线电缆</t>
  </si>
  <si>
    <t>G-01-03</t>
  </si>
  <si>
    <t>其中：电线电缆</t>
  </si>
  <si>
    <t>其中：电线电缆（待加工）</t>
  </si>
  <si>
    <t>冰箱保温层材料</t>
  </si>
  <si>
    <t>G-01-04</t>
  </si>
  <si>
    <t>荧光粉</t>
  </si>
  <si>
    <t>F-01-21</t>
  </si>
  <si>
    <t>光驱</t>
  </si>
  <si>
    <t>F-01-14</t>
  </si>
  <si>
    <t>软驱</t>
  </si>
  <si>
    <t>F-01-15</t>
  </si>
  <si>
    <t>硬盘</t>
  </si>
  <si>
    <t>F-01-08</t>
  </si>
  <si>
    <t>（电脑主机）电源</t>
  </si>
  <si>
    <t>F-01-23</t>
  </si>
  <si>
    <t>液晶面板</t>
  </si>
  <si>
    <t>E-01-10</t>
  </si>
  <si>
    <t>（液晶）光源</t>
  </si>
  <si>
    <t>F-01-25</t>
  </si>
  <si>
    <t>（空调）冷凝器</t>
  </si>
  <si>
    <t>B-01-05</t>
  </si>
  <si>
    <t>（空调）蒸发器</t>
  </si>
  <si>
    <t>B-01-06</t>
  </si>
  <si>
    <t>其他小计</t>
  </si>
  <si>
    <t>总　　计</t>
  </si>
  <si>
    <t>附件3-2：</t>
  </si>
  <si>
    <t>废弃电器电子产品关键拆解产物/再生原料销售和处理汇总情况表（二次拆解）</t>
  </si>
  <si>
    <t>名　　称</t>
  </si>
  <si>
    <t>上期结存             (吨)</t>
  </si>
  <si>
    <t>目前库存量        （吨）</t>
  </si>
  <si>
    <t>库存</t>
  </si>
  <si>
    <t>锡及其合金</t>
  </si>
  <si>
    <t>B-01-04</t>
  </si>
  <si>
    <t>贵金属富集物</t>
  </si>
  <si>
    <t>C-01</t>
  </si>
  <si>
    <t>液晶面板塑料</t>
  </si>
  <si>
    <t>C-03-03-01</t>
  </si>
  <si>
    <t>电子杂件</t>
  </si>
  <si>
    <t>F-01-16</t>
  </si>
  <si>
    <t>（印刷电路板）非金属组分</t>
  </si>
  <si>
    <t>G-01-01</t>
  </si>
  <si>
    <t>其中：树脂粉-印刷电路板</t>
  </si>
  <si>
    <t>其中：基板-印刷电路板</t>
  </si>
  <si>
    <t>其中：非金属组分-主机印刷电路板</t>
  </si>
  <si>
    <t>其中：非金属组分-显示器电路板</t>
  </si>
  <si>
    <t>附件4：</t>
  </si>
  <si>
    <t>废弃电器电子产品收购入库审定情况表</t>
  </si>
  <si>
    <t>单位名称：南通桑德森蓝环保科技有限公司</t>
  </si>
  <si>
    <t>序号</t>
  </si>
  <si>
    <t>单位申报</t>
  </si>
  <si>
    <t>审计核减</t>
  </si>
  <si>
    <t>审定情况</t>
  </si>
  <si>
    <t>备注</t>
  </si>
  <si>
    <t>重量</t>
  </si>
  <si>
    <t>（台）</t>
  </si>
  <si>
    <t>（吨）</t>
  </si>
  <si>
    <t>附表5：</t>
  </si>
  <si>
    <t>废弃电器电子产品拆解处理审定情况表</t>
  </si>
  <si>
    <t>合　计</t>
  </si>
  <si>
    <t>附件6：</t>
  </si>
  <si>
    <t>废弃电器电子产品关键拆解产物处理审定情况表</t>
  </si>
  <si>
    <t>关键拆解产物</t>
  </si>
  <si>
    <t>期初结存</t>
  </si>
  <si>
    <t>本时段累计产生量</t>
  </si>
  <si>
    <t>本时段累计处理量</t>
  </si>
  <si>
    <t>期末未处理量（累计产生量-累计处理量）</t>
  </si>
  <si>
    <t>2020年01月01日-2020年12月31日产生量</t>
  </si>
  <si>
    <t>前12个月累计产生量与期末未处理量差额</t>
  </si>
  <si>
    <t>20年</t>
  </si>
  <si>
    <t>D(吨)</t>
  </si>
  <si>
    <t>E（吨）</t>
  </si>
  <si>
    <t>F（吨）</t>
  </si>
  <si>
    <t>G（吨）=D+E-F</t>
  </si>
  <si>
    <t>H（吨）</t>
  </si>
  <si>
    <t>G-H（吨）</t>
  </si>
  <si>
    <t>1季度</t>
  </si>
  <si>
    <t>2季度</t>
  </si>
  <si>
    <t>3季度</t>
  </si>
  <si>
    <t>CRT黑白电视机</t>
  </si>
  <si>
    <t>CRT玻璃</t>
  </si>
  <si>
    <t>印刷电路板（危废）</t>
  </si>
  <si>
    <t>CRT彩色电视机</t>
  </si>
  <si>
    <r>
      <rPr>
        <sz val="10"/>
        <color indexed="8"/>
        <rFont val="Times New Roman"/>
        <family val="1"/>
      </rPr>
      <t>CRT</t>
    </r>
    <r>
      <rPr>
        <sz val="10"/>
        <color rgb="FF000000"/>
        <rFont val="宋体"/>
        <family val="3"/>
        <charset val="134"/>
      </rPr>
      <t>锥玻璃（危废）</t>
    </r>
  </si>
  <si>
    <t>平板电视机（液晶电视机、等离子电视机）</t>
  </si>
  <si>
    <t>光源</t>
  </si>
  <si>
    <t>电冰箱</t>
  </si>
  <si>
    <t>保温层材料</t>
  </si>
  <si>
    <t>洗衣机</t>
  </si>
  <si>
    <t>空调</t>
  </si>
  <si>
    <t>冷凝器</t>
  </si>
  <si>
    <t>蒸发器</t>
  </si>
  <si>
    <t>CRT显示器</t>
  </si>
  <si>
    <t>CRT锥玻璃（危废）</t>
  </si>
  <si>
    <t>CRT屏玻璃</t>
  </si>
  <si>
    <t>液晶显示器</t>
  </si>
  <si>
    <t>计算机主机</t>
  </si>
  <si>
    <t>电源</t>
  </si>
  <si>
    <t>一体机、笔记本电脑</t>
  </si>
  <si>
    <t>附件7：</t>
  </si>
  <si>
    <t>废弃电器电子产品关键拆解产物系数还原情况表</t>
  </si>
  <si>
    <t>规格</t>
  </si>
  <si>
    <t>单台平均重量/千克</t>
  </si>
  <si>
    <t>物料系数</t>
  </si>
  <si>
    <t>系数核算产生重量A2</t>
  </si>
  <si>
    <t>系数核算产生量A2</t>
  </si>
  <si>
    <t>差异率（A1-A2）*100%/A2</t>
  </si>
  <si>
    <t>电视机CRT玻璃</t>
  </si>
  <si>
    <t>4-9寸</t>
  </si>
  <si>
    <t>12寸</t>
  </si>
  <si>
    <t>黑白14寸</t>
  </si>
  <si>
    <t>彩色14寸</t>
  </si>
  <si>
    <t>黑白17寸</t>
  </si>
  <si>
    <t>彩色17寸</t>
  </si>
  <si>
    <t>21寸</t>
  </si>
  <si>
    <t>25寸</t>
  </si>
  <si>
    <t>29寸</t>
  </si>
  <si>
    <t>32寸及以上</t>
  </si>
  <si>
    <t>千克</t>
  </si>
  <si>
    <t>电视机印刷电路板</t>
  </si>
  <si>
    <t>电冰箱保温层</t>
  </si>
  <si>
    <t>120升以下</t>
  </si>
  <si>
    <t>120-220升</t>
  </si>
  <si>
    <t>220升以上</t>
  </si>
  <si>
    <t>电冰箱压缩机</t>
  </si>
  <si>
    <t>洗衣机电机</t>
  </si>
  <si>
    <t>单缸</t>
  </si>
  <si>
    <t>双缸</t>
  </si>
  <si>
    <t>全自动</t>
  </si>
  <si>
    <t>滚筒</t>
  </si>
  <si>
    <t>台式计算机CRT显示器CRT玻璃</t>
  </si>
  <si>
    <t>14寸</t>
  </si>
  <si>
    <t>17寸</t>
  </si>
  <si>
    <t>台式计算机CRT显示器印刷电路板</t>
  </si>
  <si>
    <t>台式计算机主机电路板</t>
  </si>
  <si>
    <t>主机</t>
  </si>
  <si>
    <t>空调压缩机</t>
  </si>
  <si>
    <t>审核时段内产生量（吨）</t>
  </si>
  <si>
    <r>
      <rPr>
        <sz val="12"/>
        <rFont val="Arial Narrow"/>
        <family val="2"/>
      </rPr>
      <t>累计产生量D</t>
    </r>
    <r>
      <rPr>
        <sz val="12"/>
        <rFont val="宋体"/>
        <family val="3"/>
        <charset val="134"/>
      </rPr>
      <t>（吨）</t>
    </r>
  </si>
  <si>
    <r>
      <rPr>
        <sz val="12"/>
        <rFont val="Arial Narrow"/>
        <family val="2"/>
      </rPr>
      <t>累计处理量E</t>
    </r>
    <r>
      <rPr>
        <sz val="12"/>
        <rFont val="宋体"/>
        <family val="3"/>
        <charset val="134"/>
      </rPr>
      <t>（吨）</t>
    </r>
  </si>
  <si>
    <r>
      <rPr>
        <sz val="12"/>
        <rFont val="Arial Narrow"/>
        <family val="2"/>
      </rPr>
      <t>期末未处理量F=D-E(</t>
    </r>
    <r>
      <rPr>
        <sz val="12"/>
        <rFont val="宋体"/>
        <family val="3"/>
        <charset val="134"/>
      </rPr>
      <t>吨</t>
    </r>
    <r>
      <rPr>
        <sz val="12"/>
        <rFont val="Arial Narrow"/>
        <family val="2"/>
      </rPr>
      <t>)</t>
    </r>
  </si>
  <si>
    <r>
      <rPr>
        <sz val="12"/>
        <rFont val="宋体"/>
        <family val="3"/>
        <charset val="134"/>
      </rPr>
      <t>2017年</t>
    </r>
    <r>
      <rPr>
        <sz val="12"/>
        <rFont val="Arial Narrow"/>
        <family val="2"/>
      </rPr>
      <t>4</t>
    </r>
    <r>
      <rPr>
        <sz val="12"/>
        <rFont val="宋体"/>
        <family val="3"/>
        <charset val="134"/>
      </rPr>
      <t>月</t>
    </r>
    <r>
      <rPr>
        <sz val="12"/>
        <rFont val="Arial Narrow"/>
        <family val="2"/>
      </rPr>
      <t>1</t>
    </r>
    <r>
      <rPr>
        <sz val="12"/>
        <rFont val="宋体"/>
        <family val="3"/>
        <charset val="134"/>
      </rPr>
      <t>日</t>
    </r>
    <r>
      <rPr>
        <sz val="12"/>
        <rFont val="Arial Narrow"/>
        <family val="2"/>
      </rPr>
      <t>-2018</t>
    </r>
    <r>
      <rPr>
        <sz val="12"/>
        <rFont val="宋体"/>
        <family val="3"/>
        <charset val="134"/>
      </rPr>
      <t>年</t>
    </r>
    <r>
      <rPr>
        <sz val="12"/>
        <rFont val="Arial Narrow"/>
        <family val="2"/>
      </rPr>
      <t>3</t>
    </r>
    <r>
      <rPr>
        <sz val="12"/>
        <rFont val="宋体"/>
        <family val="3"/>
        <charset val="134"/>
      </rPr>
      <t>月</t>
    </r>
    <r>
      <rPr>
        <sz val="12"/>
        <rFont val="Arial Narrow"/>
        <family val="2"/>
      </rPr>
      <t>31</t>
    </r>
    <r>
      <rPr>
        <sz val="12"/>
        <rFont val="宋体"/>
        <family val="3"/>
        <charset val="134"/>
      </rPr>
      <t>日产生量</t>
    </r>
  </si>
  <si>
    <r>
      <rPr>
        <sz val="12"/>
        <rFont val="Arial Narrow"/>
        <family val="2"/>
      </rPr>
      <t>是否在1</t>
    </r>
    <r>
      <rPr>
        <sz val="12"/>
        <rFont val="宋体"/>
        <family val="3"/>
        <charset val="134"/>
      </rPr>
      <t>年内处理完毕</t>
    </r>
  </si>
  <si>
    <r>
      <rPr>
        <sz val="12"/>
        <rFont val="Arial Narrow"/>
        <family val="2"/>
      </rPr>
      <t>CRT</t>
    </r>
    <r>
      <rPr>
        <sz val="12"/>
        <rFont val="宋体"/>
        <family val="3"/>
        <charset val="134"/>
      </rPr>
      <t>玻璃</t>
    </r>
  </si>
  <si>
    <t>-</t>
  </si>
  <si>
    <t>是</t>
  </si>
  <si>
    <r>
      <rPr>
        <sz val="12"/>
        <rFont val="Arial Narrow"/>
        <family val="2"/>
      </rPr>
      <t>CRT</t>
    </r>
    <r>
      <rPr>
        <sz val="12"/>
        <rFont val="宋体"/>
        <family val="3"/>
        <charset val="134"/>
      </rPr>
      <t>屏玻璃</t>
    </r>
  </si>
  <si>
    <r>
      <rPr>
        <sz val="12"/>
        <rFont val="Arial Narrow"/>
        <family val="2"/>
      </rPr>
      <t>CRT</t>
    </r>
    <r>
      <rPr>
        <sz val="12"/>
        <rFont val="宋体"/>
        <family val="3"/>
        <charset val="134"/>
      </rPr>
      <t>锥玻璃（危废）</t>
    </r>
  </si>
  <si>
    <t>单位名称：南通森蓝环保科技有限公司</t>
    <phoneticPr fontId="25" type="noConversion"/>
  </si>
  <si>
    <t>台帐记载拆解量A1</t>
    <phoneticPr fontId="25" type="noConversion"/>
  </si>
  <si>
    <t>台帐记载拆解重量A1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</si>
</sst>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76" formatCode="_-* #,##0.00_-;\-* #,##0.00_-;_-* &quot;-&quot;_-;_-@_-"/>
    <numFmt numFmtId="177" formatCode="_ \¥* #,##0.00_ ;_ \¥* \-#,##0.00_ ;_ \¥* &quot;-&quot;??_ ;_ @_ "/>
    <numFmt numFmtId="178" formatCode="_ * #,##0_ ;_ * \-#,##0_ ;_ * &quot;-&quot;??_ ;_ @_ "/>
    <numFmt numFmtId="179" formatCode="_-* #,##0_-;\-* #,##0_-;_-* &quot;-&quot;_-;_-@_-"/>
    <numFmt numFmtId="180" formatCode="0.000_);[Red]\(0.000\)"/>
    <numFmt numFmtId="181" formatCode="0.00000_);[Red]\(0.00000\)"/>
    <numFmt numFmtId="182" formatCode="0.00_);[Red]\(0.00\)"/>
    <numFmt numFmtId="183" formatCode="_ * #,##0.00_ ;_ * \-#,##0.00_ ;_ * &quot;-&quot;??.00_ ;_ @_ "/>
    <numFmt numFmtId="184" formatCode="0.00_ "/>
    <numFmt numFmtId="185" formatCode="_ * #,##0.0_ ;_ * \-#,##0.0_ ;_ * &quot;-&quot;??_ ;_ @_ "/>
    <numFmt numFmtId="186" formatCode="0.00000_ "/>
    <numFmt numFmtId="187" formatCode="0_);[Red]\(0\)"/>
  </numFmts>
  <fonts count="44" x14ac:knownFonts="1">
    <font>
      <sz val="12"/>
      <name val="宋体"/>
      <charset val="134"/>
    </font>
    <font>
      <sz val="12"/>
      <name val="Arial Narrow"/>
      <family val="2"/>
    </font>
    <font>
      <sz val="12"/>
      <color rgb="FF000000"/>
      <name val="Arial Narrow"/>
      <family val="2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仿宋_GB2312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theme="1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8"/>
      <color rgb="FF000000"/>
      <name val="Times New Roman"/>
      <family val="1"/>
    </font>
    <font>
      <sz val="10"/>
      <color indexed="8"/>
      <name val="Arial"/>
      <family val="2"/>
    </font>
    <font>
      <sz val="10.5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name val="Calibri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rgb="FF000000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177" fontId="42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9" fontId="42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42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0" borderId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37" fillId="0" borderId="0"/>
    <xf numFmtId="0" fontId="38" fillId="0" borderId="0">
      <alignment vertical="center"/>
    </xf>
    <xf numFmtId="0" fontId="39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38" fillId="0" borderId="0">
      <alignment vertical="center"/>
    </xf>
    <xf numFmtId="0" fontId="42" fillId="0" borderId="0">
      <alignment vertical="center"/>
    </xf>
    <xf numFmtId="43" fontId="38" fillId="0" borderId="0" applyFont="0" applyFill="0" applyBorder="0" applyAlignment="0" applyProtection="0">
      <alignment vertical="center"/>
    </xf>
  </cellStyleXfs>
  <cellXfs count="2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wrapText="1"/>
    </xf>
    <xf numFmtId="0" fontId="3" fillId="0" borderId="0" xfId="17" applyFont="1" applyFill="1" applyAlignment="1">
      <alignment vertical="center"/>
    </xf>
    <xf numFmtId="0" fontId="3" fillId="0" borderId="0" xfId="17" applyFont="1" applyFill="1" applyAlignment="1">
      <alignment vertical="center" wrapText="1"/>
    </xf>
    <xf numFmtId="0" fontId="4" fillId="0" borderId="0" xfId="17" applyFont="1" applyFill="1" applyAlignment="1">
      <alignment vertical="center"/>
    </xf>
    <xf numFmtId="0" fontId="42" fillId="0" borderId="0" xfId="17" applyFill="1" applyAlignment="1">
      <alignment vertical="center"/>
    </xf>
    <xf numFmtId="178" fontId="0" fillId="0" borderId="0" xfId="2" applyNumberFormat="1" applyFont="1" applyFill="1" applyAlignment="1">
      <alignment vertical="center"/>
    </xf>
    <xf numFmtId="43" fontId="0" fillId="0" borderId="0" xfId="2" applyFont="1" applyFill="1" applyAlignment="1">
      <alignment vertical="center"/>
    </xf>
    <xf numFmtId="9" fontId="0" fillId="0" borderId="0" xfId="4" applyFont="1" applyFill="1" applyAlignment="1">
      <alignment vertical="center"/>
    </xf>
    <xf numFmtId="0" fontId="4" fillId="0" borderId="0" xfId="17" applyFont="1" applyFill="1" applyAlignment="1">
      <alignment horizontal="left" vertical="center"/>
    </xf>
    <xf numFmtId="0" fontId="42" fillId="0" borderId="0" xfId="17" applyFill="1"/>
    <xf numFmtId="0" fontId="6" fillId="0" borderId="0" xfId="17" applyFont="1" applyFill="1" applyAlignment="1">
      <alignment horizontal="left" vertical="center"/>
    </xf>
    <xf numFmtId="178" fontId="3" fillId="0" borderId="0" xfId="2" applyNumberFormat="1" applyFont="1" applyFill="1" applyAlignment="1">
      <alignment vertical="center"/>
    </xf>
    <xf numFmtId="43" fontId="3" fillId="0" borderId="0" xfId="2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2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178" fontId="7" fillId="0" borderId="5" xfId="2" applyNumberFormat="1" applyFont="1" applyFill="1" applyBorder="1" applyAlignment="1">
      <alignment horizontal="right" vertical="center"/>
    </xf>
    <xf numFmtId="43" fontId="7" fillId="0" borderId="5" xfId="2" applyFont="1" applyFill="1" applyBorder="1" applyAlignment="1">
      <alignment horizontal="right" vertical="center"/>
    </xf>
    <xf numFmtId="178" fontId="7" fillId="0" borderId="5" xfId="2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>
      <alignment horizontal="center" vertical="center"/>
    </xf>
    <xf numFmtId="178" fontId="9" fillId="0" borderId="5" xfId="2" applyNumberFormat="1" applyFont="1" applyFill="1" applyBorder="1" applyAlignment="1">
      <alignment horizontal="right" vertical="center"/>
    </xf>
    <xf numFmtId="43" fontId="9" fillId="0" borderId="5" xfId="2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43" fontId="9" fillId="0" borderId="5" xfId="2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>
      <alignment horizontal="right" vertical="center"/>
    </xf>
    <xf numFmtId="43" fontId="3" fillId="0" borderId="5" xfId="2" applyFont="1" applyFill="1" applyBorder="1" applyAlignment="1">
      <alignment horizontal="right" vertical="center"/>
    </xf>
    <xf numFmtId="9" fontId="3" fillId="0" borderId="0" xfId="4" applyFont="1" applyFill="1" applyAlignment="1">
      <alignment vertical="center"/>
    </xf>
    <xf numFmtId="10" fontId="7" fillId="0" borderId="5" xfId="4" applyNumberFormat="1" applyFont="1" applyFill="1" applyBorder="1" applyAlignment="1">
      <alignment horizontal="right" vertical="center"/>
    </xf>
    <xf numFmtId="10" fontId="9" fillId="0" borderId="5" xfId="4" applyNumberFormat="1" applyFont="1" applyFill="1" applyBorder="1" applyAlignment="1">
      <alignment horizontal="right" vertical="center"/>
    </xf>
    <xf numFmtId="176" fontId="3" fillId="0" borderId="0" xfId="17" applyNumberFormat="1" applyFont="1" applyFill="1" applyAlignment="1">
      <alignment vertical="center"/>
    </xf>
    <xf numFmtId="43" fontId="3" fillId="0" borderId="0" xfId="17" applyNumberFormat="1" applyFont="1" applyFill="1" applyAlignment="1">
      <alignment vertical="center"/>
    </xf>
    <xf numFmtId="43" fontId="4" fillId="0" borderId="0" xfId="17" applyNumberFormat="1" applyFont="1" applyFill="1" applyAlignment="1">
      <alignment vertical="center"/>
    </xf>
    <xf numFmtId="0" fontId="6" fillId="0" borderId="0" xfId="17" applyFont="1" applyFill="1" applyAlignment="1">
      <alignment vertical="center"/>
    </xf>
    <xf numFmtId="180" fontId="6" fillId="0" borderId="0" xfId="17" applyNumberFormat="1" applyFont="1" applyFill="1" applyAlignment="1">
      <alignment vertical="center"/>
    </xf>
    <xf numFmtId="3" fontId="10" fillId="0" borderId="0" xfId="17" applyNumberFormat="1" applyFont="1" applyFill="1"/>
    <xf numFmtId="179" fontId="42" fillId="0" borderId="0" xfId="17" applyNumberFormat="1" applyFill="1" applyAlignment="1">
      <alignment vertical="center"/>
    </xf>
    <xf numFmtId="0" fontId="11" fillId="2" borderId="0" xfId="17" applyFont="1" applyFill="1" applyAlignment="1">
      <alignment vertical="center"/>
    </xf>
    <xf numFmtId="0" fontId="11" fillId="0" borderId="0" xfId="17" applyFont="1" applyAlignment="1">
      <alignment vertical="center"/>
    </xf>
    <xf numFmtId="181" fontId="11" fillId="0" borderId="0" xfId="17" applyNumberFormat="1" applyFont="1" applyAlignment="1">
      <alignment vertical="center"/>
    </xf>
    <xf numFmtId="0" fontId="12" fillId="0" borderId="0" xfId="17" applyFont="1" applyAlignment="1">
      <alignment horizontal="left" vertical="center"/>
    </xf>
    <xf numFmtId="0" fontId="6" fillId="0" borderId="0" xfId="17" applyFont="1" applyAlignment="1">
      <alignment horizontal="left" vertical="center"/>
    </xf>
    <xf numFmtId="0" fontId="11" fillId="0" borderId="0" xfId="17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center" vertical="center" wrapText="1"/>
    </xf>
    <xf numFmtId="181" fontId="3" fillId="0" borderId="5" xfId="0" applyNumberFormat="1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</xf>
    <xf numFmtId="0" fontId="3" fillId="0" borderId="5" xfId="17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 wrapText="1"/>
    </xf>
    <xf numFmtId="43" fontId="6" fillId="2" borderId="5" xfId="2" applyFont="1" applyFill="1" applyBorder="1" applyAlignment="1">
      <alignment vertical="center"/>
    </xf>
    <xf numFmtId="0" fontId="14" fillId="0" borderId="5" xfId="17" applyFont="1" applyFill="1" applyBorder="1" applyAlignment="1">
      <alignment horizontal="center" vertical="center" wrapText="1"/>
    </xf>
    <xf numFmtId="43" fontId="3" fillId="2" borderId="5" xfId="2" applyFont="1" applyFill="1" applyBorder="1" applyAlignment="1">
      <alignment horizontal="center" vertical="center"/>
    </xf>
    <xf numFmtId="0" fontId="4" fillId="0" borderId="5" xfId="17" applyFont="1" applyFill="1" applyBorder="1" applyAlignment="1">
      <alignment vertical="center"/>
    </xf>
    <xf numFmtId="0" fontId="4" fillId="0" borderId="5" xfId="17" applyFont="1" applyFill="1" applyBorder="1" applyAlignment="1">
      <alignment horizontal="center" vertical="center"/>
    </xf>
    <xf numFmtId="43" fontId="4" fillId="0" borderId="5" xfId="2" applyFont="1" applyFill="1" applyBorder="1" applyAlignment="1">
      <alignment horizontal="right" vertical="center"/>
    </xf>
    <xf numFmtId="180" fontId="11" fillId="0" borderId="0" xfId="17" applyNumberFormat="1" applyFont="1" applyAlignment="1">
      <alignment vertical="center"/>
    </xf>
    <xf numFmtId="43" fontId="11" fillId="0" borderId="0" xfId="2" applyFont="1" applyAlignment="1">
      <alignment vertical="center"/>
    </xf>
    <xf numFmtId="0" fontId="11" fillId="0" borderId="0" xfId="17" applyFont="1" applyBorder="1" applyAlignment="1">
      <alignment vertical="center"/>
    </xf>
    <xf numFmtId="181" fontId="11" fillId="0" borderId="0" xfId="17" applyNumberFormat="1" applyFont="1" applyBorder="1" applyAlignment="1">
      <alignment horizontal="center" vertical="center" wrapText="1"/>
    </xf>
    <xf numFmtId="0" fontId="15" fillId="0" borderId="0" xfId="17" applyFont="1" applyBorder="1" applyAlignment="1">
      <alignment horizontal="center" vertical="center" wrapText="1"/>
    </xf>
    <xf numFmtId="43" fontId="11" fillId="0" borderId="0" xfId="2" applyFont="1" applyBorder="1" applyAlignment="1">
      <alignment vertical="center"/>
    </xf>
    <xf numFmtId="0" fontId="15" fillId="0" borderId="14" xfId="17" applyFont="1" applyBorder="1" applyAlignment="1">
      <alignment horizontal="center" vertical="center" wrapText="1"/>
    </xf>
    <xf numFmtId="0" fontId="16" fillId="0" borderId="15" xfId="17" applyFont="1" applyBorder="1" applyAlignment="1">
      <alignment horizontal="center" vertical="center" wrapText="1"/>
    </xf>
    <xf numFmtId="0" fontId="16" fillId="0" borderId="16" xfId="17" applyFont="1" applyBorder="1" applyAlignment="1">
      <alignment horizontal="center" vertical="center" wrapText="1"/>
    </xf>
    <xf numFmtId="0" fontId="17" fillId="0" borderId="16" xfId="17" applyFont="1" applyBorder="1" applyAlignment="1">
      <alignment horizontal="center" wrapText="1"/>
    </xf>
    <xf numFmtId="0" fontId="17" fillId="0" borderId="14" xfId="17" applyFont="1" applyBorder="1" applyAlignment="1">
      <alignment horizontal="left" vertical="center" wrapText="1"/>
    </xf>
    <xf numFmtId="0" fontId="18" fillId="0" borderId="17" xfId="17" applyFont="1" applyBorder="1" applyAlignment="1">
      <alignment horizontal="right" wrapText="1"/>
    </xf>
    <xf numFmtId="0" fontId="17" fillId="0" borderId="17" xfId="17" applyFont="1" applyBorder="1" applyAlignment="1">
      <alignment horizontal="right" wrapText="1"/>
    </xf>
    <xf numFmtId="4" fontId="18" fillId="0" borderId="17" xfId="17" applyNumberFormat="1" applyFont="1" applyBorder="1" applyAlignment="1">
      <alignment horizontal="right" wrapText="1"/>
    </xf>
    <xf numFmtId="4" fontId="17" fillId="0" borderId="17" xfId="17" applyNumberFormat="1" applyFont="1" applyBorder="1" applyAlignment="1">
      <alignment horizontal="right" wrapText="1"/>
    </xf>
    <xf numFmtId="0" fontId="16" fillId="0" borderId="14" xfId="17" applyFont="1" applyBorder="1" applyAlignment="1">
      <alignment horizontal="left" vertical="center" wrapText="1"/>
    </xf>
    <xf numFmtId="0" fontId="19" fillId="0" borderId="17" xfId="17" applyFont="1" applyBorder="1" applyAlignment="1">
      <alignment horizontal="right" wrapText="1"/>
    </xf>
    <xf numFmtId="181" fontId="3" fillId="0" borderId="18" xfId="0" applyNumberFormat="1" applyFont="1" applyFill="1" applyBorder="1" applyAlignment="1">
      <alignment horizontal="center" vertical="center" wrapText="1"/>
    </xf>
    <xf numFmtId="0" fontId="11" fillId="0" borderId="0" xfId="17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81" fontId="20" fillId="0" borderId="5" xfId="0" applyNumberFormat="1" applyFont="1" applyFill="1" applyBorder="1" applyAlignment="1">
      <alignment horizontal="center" vertical="center" wrapText="1"/>
    </xf>
    <xf numFmtId="43" fontId="3" fillId="0" borderId="18" xfId="2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3" fontId="4" fillId="0" borderId="18" xfId="2" applyFont="1" applyFill="1" applyBorder="1" applyAlignment="1">
      <alignment horizontal="center" vertical="center" wrapText="1"/>
    </xf>
    <xf numFmtId="43" fontId="4" fillId="0" borderId="8" xfId="2" applyFont="1" applyFill="1" applyBorder="1" applyAlignment="1">
      <alignment horizontal="right" vertical="center"/>
    </xf>
    <xf numFmtId="0" fontId="16" fillId="0" borderId="19" xfId="17" applyFont="1" applyBorder="1" applyAlignment="1">
      <alignment horizontal="center" vertical="center" wrapText="1"/>
    </xf>
    <xf numFmtId="0" fontId="16" fillId="0" borderId="17" xfId="17" applyFont="1" applyBorder="1" applyAlignment="1">
      <alignment horizontal="center" vertical="center" wrapText="1"/>
    </xf>
    <xf numFmtId="43" fontId="17" fillId="0" borderId="17" xfId="17" applyNumberFormat="1" applyFont="1" applyBorder="1" applyAlignment="1">
      <alignment horizontal="right" wrapText="1"/>
    </xf>
    <xf numFmtId="0" fontId="22" fillId="0" borderId="17" xfId="17" applyFont="1" applyBorder="1" applyAlignment="1">
      <alignment horizontal="center" wrapText="1"/>
    </xf>
    <xf numFmtId="43" fontId="11" fillId="0" borderId="0" xfId="17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0" xfId="2" applyNumberFormat="1" applyFont="1" applyAlignment="1">
      <alignment vertical="center"/>
    </xf>
    <xf numFmtId="43" fontId="6" fillId="0" borderId="0" xfId="2" applyFont="1" applyAlignment="1">
      <alignment vertical="center"/>
    </xf>
    <xf numFmtId="40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78" fontId="6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3" fillId="0" borderId="5" xfId="2" applyNumberFormat="1" applyFont="1" applyFill="1" applyBorder="1" applyAlignment="1">
      <alignment horizontal="center" vertical="center" wrapText="1"/>
    </xf>
    <xf numFmtId="40" fontId="3" fillId="3" borderId="5" xfId="0" applyNumberFormat="1" applyFont="1" applyFill="1" applyBorder="1" applyAlignment="1">
      <alignment horizontal="center" vertical="center" wrapText="1"/>
    </xf>
    <xf numFmtId="182" fontId="3" fillId="3" borderId="5" xfId="0" applyNumberFormat="1" applyFont="1" applyFill="1" applyBorder="1" applyAlignment="1">
      <alignment horizontal="center" vertical="center"/>
    </xf>
    <xf numFmtId="43" fontId="6" fillId="0" borderId="5" xfId="2" applyNumberFormat="1" applyFont="1" applyFill="1" applyBorder="1" applyAlignment="1">
      <alignment horizontal="left" vertical="center" wrapText="1"/>
    </xf>
    <xf numFmtId="178" fontId="3" fillId="0" borderId="5" xfId="2" applyNumberFormat="1" applyFont="1" applyBorder="1" applyAlignment="1">
      <alignment vertical="center"/>
    </xf>
    <xf numFmtId="43" fontId="3" fillId="0" borderId="5" xfId="2" applyFont="1" applyBorder="1" applyAlignment="1">
      <alignment vertical="center"/>
    </xf>
    <xf numFmtId="40" fontId="6" fillId="0" borderId="5" xfId="0" applyNumberFormat="1" applyFont="1" applyFill="1" applyBorder="1" applyAlignment="1">
      <alignment vertical="center"/>
    </xf>
    <xf numFmtId="182" fontId="6" fillId="0" borderId="5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43" fontId="3" fillId="0" borderId="5" xfId="2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3" fontId="6" fillId="0" borderId="5" xfId="1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0" xfId="17" applyFont="1" applyAlignment="1">
      <alignment vertical="center"/>
    </xf>
    <xf numFmtId="0" fontId="6" fillId="0" borderId="0" xfId="17" applyFont="1" applyAlignment="1">
      <alignment vertical="center"/>
    </xf>
    <xf numFmtId="43" fontId="6" fillId="0" borderId="0" xfId="2" applyFont="1" applyAlignment="1">
      <alignment horizontal="center" vertical="center"/>
    </xf>
    <xf numFmtId="0" fontId="3" fillId="0" borderId="0" xfId="17" applyFont="1" applyAlignment="1">
      <alignment horizontal="left" vertical="center"/>
    </xf>
    <xf numFmtId="0" fontId="3" fillId="0" borderId="5" xfId="17" applyFont="1" applyBorder="1" applyAlignment="1">
      <alignment horizontal="center" vertical="center" wrapText="1"/>
    </xf>
    <xf numFmtId="43" fontId="3" fillId="0" borderId="5" xfId="2" applyFont="1" applyBorder="1" applyAlignment="1">
      <alignment horizontal="center" vertical="center" wrapText="1"/>
    </xf>
    <xf numFmtId="178" fontId="3" fillId="0" borderId="5" xfId="2" applyNumberFormat="1" applyFont="1" applyBorder="1" applyAlignment="1">
      <alignment horizontal="center" vertical="center" wrapText="1"/>
    </xf>
    <xf numFmtId="43" fontId="3" fillId="0" borderId="5" xfId="2" applyFont="1" applyBorder="1" applyAlignment="1">
      <alignment horizontal="center" vertical="center"/>
    </xf>
    <xf numFmtId="43" fontId="6" fillId="0" borderId="5" xfId="2" applyFont="1" applyBorder="1" applyAlignment="1">
      <alignment horizontal="left" vertical="center" wrapText="1"/>
    </xf>
    <xf numFmtId="178" fontId="6" fillId="0" borderId="5" xfId="2" applyNumberFormat="1" applyFont="1" applyBorder="1" applyAlignment="1">
      <alignment horizontal="right" vertical="center"/>
    </xf>
    <xf numFmtId="183" fontId="6" fillId="0" borderId="5" xfId="2" applyNumberFormat="1" applyFont="1" applyBorder="1" applyAlignment="1">
      <alignment horizontal="right" vertical="center"/>
    </xf>
    <xf numFmtId="43" fontId="3" fillId="0" borderId="5" xfId="2" applyFont="1" applyFill="1" applyBorder="1" applyAlignment="1">
      <alignment horizontal="right" vertical="center" wrapText="1"/>
    </xf>
    <xf numFmtId="43" fontId="6" fillId="0" borderId="5" xfId="2" applyFont="1" applyFill="1" applyBorder="1" applyAlignment="1">
      <alignment horizontal="right" vertical="center"/>
    </xf>
    <xf numFmtId="0" fontId="6" fillId="0" borderId="5" xfId="17" applyFont="1" applyBorder="1" applyAlignment="1">
      <alignment vertical="center"/>
    </xf>
    <xf numFmtId="0" fontId="8" fillId="0" borderId="5" xfId="17" applyFont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right" vertical="center"/>
    </xf>
    <xf numFmtId="180" fontId="6" fillId="0" borderId="0" xfId="17" applyNumberFormat="1" applyFont="1" applyAlignment="1">
      <alignment vertical="center"/>
    </xf>
    <xf numFmtId="0" fontId="42" fillId="0" borderId="0" xfId="17"/>
    <xf numFmtId="43" fontId="6" fillId="0" borderId="5" xfId="2" applyFont="1" applyBorder="1" applyAlignment="1">
      <alignment vertical="center"/>
    </xf>
    <xf numFmtId="43" fontId="3" fillId="0" borderId="5" xfId="2" applyFont="1" applyBorder="1" applyAlignment="1">
      <alignment horizontal="right" vertical="center"/>
    </xf>
    <xf numFmtId="0" fontId="23" fillId="2" borderId="0" xfId="17" applyFont="1" applyFill="1" applyAlignment="1">
      <alignment horizontal="center" vertical="center"/>
    </xf>
    <xf numFmtId="0" fontId="23" fillId="0" borderId="0" xfId="17" applyFont="1" applyAlignment="1">
      <alignment horizontal="center" vertical="center"/>
    </xf>
    <xf numFmtId="0" fontId="6" fillId="0" borderId="0" xfId="17" applyFont="1" applyAlignment="1">
      <alignment horizontal="center" vertical="center"/>
    </xf>
    <xf numFmtId="180" fontId="6" fillId="0" borderId="0" xfId="17" applyNumberFormat="1" applyFont="1" applyAlignment="1">
      <alignment horizontal="center" vertical="center"/>
    </xf>
    <xf numFmtId="0" fontId="6" fillId="4" borderId="0" xfId="17" applyFont="1" applyFill="1" applyAlignment="1">
      <alignment horizontal="center" vertical="center"/>
    </xf>
    <xf numFmtId="0" fontId="8" fillId="0" borderId="0" xfId="17" applyFont="1" applyAlignment="1">
      <alignment horizontal="left" vertical="center"/>
    </xf>
    <xf numFmtId="0" fontId="6" fillId="3" borderId="0" xfId="17" applyFont="1" applyFill="1" applyAlignment="1">
      <alignment horizontal="left" vertical="center"/>
    </xf>
    <xf numFmtId="0" fontId="25" fillId="0" borderId="5" xfId="17" applyFont="1" applyBorder="1" applyAlignment="1">
      <alignment horizontal="center" vertical="center"/>
    </xf>
    <xf numFmtId="0" fontId="25" fillId="0" borderId="5" xfId="17" applyFont="1" applyBorder="1" applyAlignment="1">
      <alignment horizontal="center" vertical="center" wrapText="1"/>
    </xf>
    <xf numFmtId="43" fontId="6" fillId="0" borderId="5" xfId="2" applyFont="1" applyBorder="1" applyAlignment="1">
      <alignment horizontal="center" vertical="center"/>
    </xf>
    <xf numFmtId="43" fontId="6" fillId="0" borderId="5" xfId="2" applyFont="1" applyBorder="1" applyAlignment="1">
      <alignment horizontal="right" vertical="center"/>
    </xf>
    <xf numFmtId="43" fontId="26" fillId="0" borderId="5" xfId="2" applyFont="1" applyBorder="1" applyAlignment="1">
      <alignment horizontal="center" vertical="center"/>
    </xf>
    <xf numFmtId="43" fontId="7" fillId="0" borderId="5" xfId="2" applyFont="1" applyBorder="1" applyAlignment="1">
      <alignment horizontal="center" vertical="center"/>
    </xf>
    <xf numFmtId="43" fontId="27" fillId="0" borderId="5" xfId="2" applyFont="1" applyBorder="1" applyAlignment="1">
      <alignment horizontal="center" vertical="center"/>
    </xf>
    <xf numFmtId="43" fontId="9" fillId="0" borderId="5" xfId="2" applyFont="1" applyBorder="1" applyAlignment="1">
      <alignment horizontal="center" vertical="center"/>
    </xf>
    <xf numFmtId="43" fontId="6" fillId="2" borderId="5" xfId="2" applyFont="1" applyFill="1" applyBorder="1" applyAlignment="1">
      <alignment horizontal="center" vertical="center"/>
    </xf>
    <xf numFmtId="0" fontId="28" fillId="0" borderId="5" xfId="17" applyFont="1" applyBorder="1" applyAlignment="1">
      <alignment horizontal="center" vertical="center" wrapText="1"/>
    </xf>
    <xf numFmtId="0" fontId="25" fillId="2" borderId="5" xfId="17" applyFont="1" applyFill="1" applyBorder="1" applyAlignment="1">
      <alignment horizontal="center" vertical="center" wrapText="1"/>
    </xf>
    <xf numFmtId="180" fontId="23" fillId="2" borderId="0" xfId="17" applyNumberFormat="1" applyFont="1" applyFill="1" applyAlignment="1">
      <alignment horizontal="center" vertical="center"/>
    </xf>
    <xf numFmtId="43" fontId="25" fillId="0" borderId="5" xfId="2" applyFont="1" applyBorder="1" applyAlignment="1">
      <alignment horizontal="center" vertical="center"/>
    </xf>
    <xf numFmtId="0" fontId="29" fillId="0" borderId="0" xfId="17" applyFont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42" fillId="0" borderId="0" xfId="17" applyAlignment="1">
      <alignment horizontal="center" vertical="center"/>
    </xf>
    <xf numFmtId="180" fontId="42" fillId="0" borderId="0" xfId="17" applyNumberFormat="1" applyAlignment="1">
      <alignment horizontal="center" vertical="center"/>
    </xf>
    <xf numFmtId="0" fontId="6" fillId="0" borderId="0" xfId="17" applyFont="1" applyFill="1"/>
    <xf numFmtId="184" fontId="6" fillId="0" borderId="0" xfId="17" applyNumberFormat="1" applyFont="1" applyFill="1" applyAlignment="1">
      <alignment vertical="center"/>
    </xf>
    <xf numFmtId="0" fontId="0" fillId="0" borderId="0" xfId="0" applyFont="1" applyFill="1"/>
    <xf numFmtId="0" fontId="8" fillId="0" borderId="0" xfId="17" applyFont="1" applyFill="1" applyAlignment="1">
      <alignment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center" vertical="center" wrapText="1"/>
    </xf>
    <xf numFmtId="43" fontId="30" fillId="0" borderId="5" xfId="2" applyFont="1" applyFill="1" applyBorder="1" applyAlignment="1">
      <alignment vertical="center"/>
    </xf>
    <xf numFmtId="43" fontId="30" fillId="0" borderId="5" xfId="2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3" fontId="31" fillId="0" borderId="5" xfId="2" applyFont="1" applyFill="1" applyBorder="1" applyAlignment="1">
      <alignment vertical="center"/>
    </xf>
    <xf numFmtId="43" fontId="30" fillId="0" borderId="5" xfId="2" applyFont="1" applyFill="1" applyBorder="1"/>
    <xf numFmtId="0" fontId="30" fillId="0" borderId="5" xfId="0" applyFont="1" applyFill="1" applyBorder="1" applyAlignment="1">
      <alignment horizontal="left" vertical="center" wrapText="1"/>
    </xf>
    <xf numFmtId="184" fontId="30" fillId="0" borderId="5" xfId="2" applyNumberFormat="1" applyFont="1" applyFill="1" applyBorder="1"/>
    <xf numFmtId="185" fontId="30" fillId="0" borderId="5" xfId="2" applyNumberFormat="1" applyFont="1" applyFill="1" applyBorder="1"/>
    <xf numFmtId="184" fontId="31" fillId="0" borderId="5" xfId="2" applyNumberFormat="1" applyFont="1" applyFill="1" applyBorder="1" applyAlignment="1">
      <alignment vertical="center"/>
    </xf>
    <xf numFmtId="186" fontId="6" fillId="0" borderId="0" xfId="17" applyNumberFormat="1" applyFont="1" applyFill="1" applyAlignment="1">
      <alignment vertical="center"/>
    </xf>
    <xf numFmtId="0" fontId="32" fillId="2" borderId="0" xfId="17" applyFont="1" applyFill="1" applyAlignment="1">
      <alignment vertical="center"/>
    </xf>
    <xf numFmtId="0" fontId="32" fillId="2" borderId="0" xfId="17" applyFont="1" applyFill="1" applyAlignment="1">
      <alignment horizontal="center"/>
    </xf>
    <xf numFmtId="0" fontId="32" fillId="2" borderId="0" xfId="17" applyFont="1" applyFill="1"/>
    <xf numFmtId="43" fontId="32" fillId="2" borderId="0" xfId="2" applyFont="1" applyFill="1" applyBorder="1" applyAlignment="1"/>
    <xf numFmtId="43" fontId="32" fillId="2" borderId="0" xfId="2" applyFont="1" applyFill="1" applyAlignment="1"/>
    <xf numFmtId="0" fontId="32" fillId="2" borderId="0" xfId="17" applyFont="1" applyFill="1" applyAlignment="1">
      <alignment horizontal="left" vertical="center"/>
    </xf>
    <xf numFmtId="43" fontId="32" fillId="2" borderId="0" xfId="2" applyFont="1" applyFill="1" applyBorder="1" applyAlignment="1">
      <alignment horizontal="left" vertical="center"/>
    </xf>
    <xf numFmtId="43" fontId="32" fillId="2" borderId="0" xfId="2" applyFont="1" applyFill="1" applyAlignment="1">
      <alignment horizontal="left" vertical="center"/>
    </xf>
    <xf numFmtId="0" fontId="33" fillId="2" borderId="5" xfId="17" applyFont="1" applyFill="1" applyBorder="1" applyAlignment="1">
      <alignment horizontal="center" vertical="center" wrapText="1"/>
    </xf>
    <xf numFmtId="0" fontId="15" fillId="2" borderId="5" xfId="17" applyFont="1" applyFill="1" applyBorder="1" applyAlignment="1">
      <alignment horizontal="center" vertical="center"/>
    </xf>
    <xf numFmtId="187" fontId="32" fillId="2" borderId="5" xfId="17" applyNumberFormat="1" applyFont="1" applyFill="1" applyBorder="1" applyAlignment="1">
      <alignment horizontal="left" vertical="center" wrapText="1"/>
    </xf>
    <xf numFmtId="178" fontId="32" fillId="2" borderId="5" xfId="2" applyNumberFormat="1" applyFont="1" applyFill="1" applyBorder="1" applyAlignment="1">
      <alignment horizontal="center" vertical="center" wrapText="1"/>
    </xf>
    <xf numFmtId="43" fontId="32" fillId="2" borderId="5" xfId="2" applyFont="1" applyFill="1" applyBorder="1" applyAlignment="1">
      <alignment horizontal="center" vertical="center" wrapText="1"/>
    </xf>
    <xf numFmtId="187" fontId="32" fillId="2" borderId="5" xfId="17" applyNumberFormat="1" applyFont="1" applyFill="1" applyBorder="1" applyAlignment="1">
      <alignment horizontal="left" vertical="center"/>
    </xf>
    <xf numFmtId="178" fontId="32" fillId="2" borderId="5" xfId="2" applyNumberFormat="1" applyFont="1" applyFill="1" applyBorder="1" applyAlignment="1">
      <alignment horizontal="center" vertical="center"/>
    </xf>
    <xf numFmtId="43" fontId="32" fillId="2" borderId="5" xfId="2" applyFont="1" applyFill="1" applyBorder="1" applyAlignment="1">
      <alignment horizontal="center" vertical="center"/>
    </xf>
    <xf numFmtId="187" fontId="33" fillId="2" borderId="5" xfId="17" applyNumberFormat="1" applyFont="1" applyFill="1" applyBorder="1" applyAlignment="1">
      <alignment horizontal="center" vertical="center" wrapText="1"/>
    </xf>
    <xf numFmtId="178" fontId="33" fillId="2" borderId="5" xfId="2" applyNumberFormat="1" applyFont="1" applyFill="1" applyBorder="1" applyAlignment="1">
      <alignment horizontal="center" vertical="center"/>
    </xf>
    <xf numFmtId="43" fontId="33" fillId="2" borderId="5" xfId="2" applyFont="1" applyFill="1" applyBorder="1" applyAlignment="1">
      <alignment horizontal="center" vertical="center"/>
    </xf>
    <xf numFmtId="0" fontId="33" fillId="2" borderId="0" xfId="17" applyFont="1" applyFill="1" applyAlignment="1">
      <alignment vertical="center"/>
    </xf>
    <xf numFmtId="178" fontId="6" fillId="0" borderId="0" xfId="2" applyNumberFormat="1" applyFont="1" applyFill="1" applyAlignment="1">
      <alignment vertical="center"/>
    </xf>
    <xf numFmtId="43" fontId="6" fillId="0" borderId="0" xfId="2" applyFont="1" applyFill="1" applyAlignment="1">
      <alignment vertical="center"/>
    </xf>
    <xf numFmtId="43" fontId="6" fillId="0" borderId="0" xfId="2" applyFont="1" applyFill="1" applyAlignment="1">
      <alignment horizontal="center" vertical="center"/>
    </xf>
    <xf numFmtId="0" fontId="8" fillId="0" borderId="0" xfId="17" applyFont="1" applyFill="1" applyAlignment="1">
      <alignment horizontal="left" vertical="center"/>
    </xf>
    <xf numFmtId="43" fontId="6" fillId="0" borderId="5" xfId="2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center" vertical="center"/>
    </xf>
    <xf numFmtId="184" fontId="6" fillId="0" borderId="5" xfId="2" applyNumberFormat="1" applyFont="1" applyFill="1" applyBorder="1" applyAlignment="1">
      <alignment horizontal="center" vertical="center" wrapText="1"/>
    </xf>
    <xf numFmtId="178" fontId="6" fillId="0" borderId="5" xfId="2" applyNumberFormat="1" applyFont="1" applyFill="1" applyBorder="1" applyAlignment="1">
      <alignment horizontal="center" vertical="center" wrapText="1"/>
    </xf>
    <xf numFmtId="43" fontId="6" fillId="0" borderId="5" xfId="2" applyNumberFormat="1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 applyProtection="1">
      <alignment horizontal="right" vertical="center" shrinkToFit="1"/>
      <protection locked="0"/>
    </xf>
    <xf numFmtId="43" fontId="6" fillId="0" borderId="5" xfId="2" applyNumberFormat="1" applyFont="1" applyFill="1" applyBorder="1" applyAlignment="1">
      <alignment horizontal="right" vertical="center"/>
    </xf>
    <xf numFmtId="178" fontId="6" fillId="0" borderId="8" xfId="2" applyNumberFormat="1" applyFont="1" applyFill="1" applyBorder="1" applyAlignment="1">
      <alignment horizontal="right" vertical="center"/>
    </xf>
    <xf numFmtId="0" fontId="7" fillId="0" borderId="0" xfId="17" applyFont="1" applyFill="1" applyAlignment="1"/>
    <xf numFmtId="0" fontId="29" fillId="0" borderId="0" xfId="17" applyFont="1" applyFill="1" applyAlignment="1">
      <alignment horizontal="justify"/>
    </xf>
    <xf numFmtId="178" fontId="6" fillId="0" borderId="0" xfId="17" applyNumberFormat="1" applyFont="1" applyFill="1" applyAlignment="1">
      <alignment vertical="center"/>
    </xf>
    <xf numFmtId="43" fontId="6" fillId="0" borderId="0" xfId="17" applyNumberFormat="1" applyFont="1" applyFill="1" applyAlignment="1">
      <alignment vertical="center"/>
    </xf>
    <xf numFmtId="184" fontId="6" fillId="0" borderId="5" xfId="2" applyNumberFormat="1" applyFont="1" applyFill="1" applyBorder="1" applyAlignment="1">
      <alignment horizontal="right" vertical="center"/>
    </xf>
    <xf numFmtId="0" fontId="43" fillId="0" borderId="0" xfId="17" applyFont="1" applyFill="1" applyAlignment="1">
      <alignment horizontal="left" vertical="center"/>
    </xf>
    <xf numFmtId="43" fontId="6" fillId="0" borderId="5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2" applyFont="1" applyFill="1" applyBorder="1" applyAlignment="1">
      <alignment horizontal="center" vertical="center" wrapText="1"/>
    </xf>
    <xf numFmtId="184" fontId="6" fillId="0" borderId="5" xfId="2" applyNumberFormat="1" applyFont="1" applyFill="1" applyBorder="1" applyAlignment="1">
      <alignment horizontal="center" vertical="center" wrapText="1"/>
    </xf>
    <xf numFmtId="0" fontId="34" fillId="0" borderId="0" xfId="17" applyFont="1" applyFill="1" applyAlignment="1">
      <alignment horizontal="center" vertical="center"/>
    </xf>
    <xf numFmtId="184" fontId="34" fillId="0" borderId="0" xfId="17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43" fontId="6" fillId="0" borderId="5" xfId="2" applyFont="1" applyFill="1" applyBorder="1" applyAlignment="1">
      <alignment horizontal="center" vertical="center"/>
    </xf>
    <xf numFmtId="184" fontId="6" fillId="0" borderId="5" xfId="2" applyNumberFormat="1" applyFont="1" applyFill="1" applyBorder="1" applyAlignment="1">
      <alignment horizontal="center" vertical="center"/>
    </xf>
    <xf numFmtId="0" fontId="33" fillId="2" borderId="5" xfId="17" applyFont="1" applyFill="1" applyBorder="1" applyAlignment="1">
      <alignment horizontal="center" vertical="center" wrapText="1"/>
    </xf>
    <xf numFmtId="0" fontId="33" fillId="2" borderId="0" xfId="17" applyFont="1" applyFill="1" applyAlignment="1">
      <alignment horizontal="center" vertical="center"/>
    </xf>
    <xf numFmtId="0" fontId="15" fillId="2" borderId="5" xfId="17" applyFont="1" applyFill="1" applyBorder="1" applyAlignment="1">
      <alignment horizontal="center" vertical="center"/>
    </xf>
    <xf numFmtId="0" fontId="15" fillId="2" borderId="18" xfId="17" applyFont="1" applyFill="1" applyBorder="1" applyAlignment="1">
      <alignment horizontal="center" vertical="center"/>
    </xf>
    <xf numFmtId="0" fontId="15" fillId="2" borderId="13" xfId="17" applyFont="1" applyFill="1" applyBorder="1" applyAlignment="1">
      <alignment horizontal="center" vertical="center"/>
    </xf>
    <xf numFmtId="0" fontId="24" fillId="0" borderId="0" xfId="17" applyFont="1" applyFill="1" applyAlignment="1">
      <alignment horizontal="center" vertical="center"/>
    </xf>
    <xf numFmtId="184" fontId="24" fillId="0" borderId="0" xfId="17" applyNumberFormat="1" applyFont="1" applyFill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180" fontId="30" fillId="0" borderId="5" xfId="0" applyNumberFormat="1" applyFont="1" applyFill="1" applyBorder="1" applyAlignment="1">
      <alignment horizontal="center" vertical="center" wrapText="1"/>
    </xf>
    <xf numFmtId="184" fontId="30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26" fillId="0" borderId="5" xfId="17" applyFont="1" applyBorder="1" applyAlignment="1">
      <alignment horizontal="center" vertical="center" wrapText="1"/>
    </xf>
    <xf numFmtId="0" fontId="25" fillId="0" borderId="5" xfId="17" applyFont="1" applyBorder="1" applyAlignment="1">
      <alignment horizontal="center" vertical="center"/>
    </xf>
    <xf numFmtId="0" fontId="25" fillId="0" borderId="6" xfId="17" applyFont="1" applyBorder="1" applyAlignment="1">
      <alignment horizontal="center" vertical="center"/>
    </xf>
    <xf numFmtId="0" fontId="25" fillId="0" borderId="7" xfId="17" applyFont="1" applyBorder="1" applyAlignment="1">
      <alignment horizontal="center" vertical="center"/>
    </xf>
    <xf numFmtId="0" fontId="25" fillId="0" borderId="8" xfId="17" applyFont="1" applyBorder="1" applyAlignment="1">
      <alignment horizontal="center" vertical="center"/>
    </xf>
    <xf numFmtId="0" fontId="25" fillId="0" borderId="5" xfId="17" applyFont="1" applyBorder="1" applyAlignment="1">
      <alignment horizontal="center" vertical="center" wrapText="1"/>
    </xf>
    <xf numFmtId="0" fontId="11" fillId="4" borderId="9" xfId="17" applyFont="1" applyFill="1" applyBorder="1" applyAlignment="1">
      <alignment horizontal="center" vertical="center"/>
    </xf>
    <xf numFmtId="0" fontId="11" fillId="4" borderId="11" xfId="17" applyFont="1" applyFill="1" applyBorder="1" applyAlignment="1">
      <alignment horizontal="center" vertical="center"/>
    </xf>
    <xf numFmtId="0" fontId="24" fillId="0" borderId="0" xfId="17" applyFont="1" applyAlignment="1">
      <alignment horizontal="center" vertical="center"/>
    </xf>
    <xf numFmtId="0" fontId="26" fillId="0" borderId="5" xfId="17" applyFont="1" applyBorder="1" applyAlignment="1">
      <alignment horizontal="center" vertical="center"/>
    </xf>
    <xf numFmtId="180" fontId="25" fillId="0" borderId="5" xfId="17" applyNumberFormat="1" applyFont="1" applyBorder="1" applyAlignment="1">
      <alignment horizontal="center" vertical="center" wrapText="1"/>
    </xf>
    <xf numFmtId="0" fontId="5" fillId="0" borderId="0" xfId="17" applyFont="1" applyAlignment="1">
      <alignment horizontal="center" vertical="center"/>
    </xf>
    <xf numFmtId="43" fontId="3" fillId="0" borderId="5" xfId="2" applyFont="1" applyBorder="1" applyAlignment="1">
      <alignment horizontal="center" vertical="center" wrapText="1"/>
    </xf>
    <xf numFmtId="0" fontId="3" fillId="0" borderId="5" xfId="17" applyFont="1" applyBorder="1" applyAlignment="1">
      <alignment horizontal="center" vertical="center" wrapText="1"/>
    </xf>
    <xf numFmtId="0" fontId="3" fillId="0" borderId="5" xfId="1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3" fillId="0" borderId="0" xfId="17" applyFont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</xf>
    <xf numFmtId="0" fontId="14" fillId="0" borderId="5" xfId="17" applyFont="1" applyFill="1" applyBorder="1" applyAlignment="1">
      <alignment horizontal="center" vertical="center" wrapText="1"/>
    </xf>
    <xf numFmtId="0" fontId="5" fillId="0" borderId="0" xfId="17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2" fillId="2" borderId="0" xfId="17" applyFont="1" applyFill="1" applyAlignment="1">
      <alignment horizontal="left" vertical="center"/>
    </xf>
    <xf numFmtId="0" fontId="6" fillId="0" borderId="21" xfId="17" applyFont="1" applyFill="1" applyBorder="1" applyAlignment="1">
      <alignment horizontal="left" vertical="center"/>
    </xf>
    <xf numFmtId="9" fontId="6" fillId="0" borderId="5" xfId="4" applyFont="1" applyFill="1" applyBorder="1" applyAlignment="1">
      <alignment horizontal="center" vertical="center" wrapText="1"/>
    </xf>
  </cellXfs>
  <cellStyles count="23">
    <cellStyle name="Normal" xfId="14" xr:uid="{00000000-0005-0000-0000-00003B000000}"/>
    <cellStyle name="百分比" xfId="4" builtinId="5"/>
    <cellStyle name="差_Sheet1" xfId="7" xr:uid="{00000000-0005-0000-0000-00001E000000}"/>
    <cellStyle name="差_废弃电器电子产品关键拆解产物 再生原料销售和处理汇总情况表1" xfId="9" xr:uid="{00000000-0005-0000-0000-00002C000000}"/>
    <cellStyle name="差_废弃电器电子产品关键拆解产物 再生原料销售和处理汇总情况表2" xfId="11" xr:uid="{00000000-0005-0000-0000-00002F000000}"/>
    <cellStyle name="差_废弃电器电子产品关键拆解产物处理审定情况表" xfId="12" xr:uid="{00000000-0005-0000-0000-000033000000}"/>
    <cellStyle name="差_各季度产生量" xfId="5" xr:uid="{00000000-0005-0000-0000-000012000000}"/>
    <cellStyle name="差_危废贮存时间核算" xfId="3" xr:uid="{00000000-0005-0000-0000-000009000000}"/>
    <cellStyle name="差_危废贮存时间核算 (2)" xfId="8" xr:uid="{00000000-0005-0000-0000-000029000000}"/>
    <cellStyle name="常规" xfId="0" builtinId="0"/>
    <cellStyle name="常规 10" xfId="13" xr:uid="{00000000-0005-0000-0000-000038000000}"/>
    <cellStyle name="常规 11" xfId="15" xr:uid="{00000000-0005-0000-0000-00003C000000}"/>
    <cellStyle name="常规 2" xfId="16" xr:uid="{00000000-0005-0000-0000-00003D000000}"/>
    <cellStyle name="常规 3" xfId="17" xr:uid="{00000000-0005-0000-0000-00003E000000}"/>
    <cellStyle name="常规 3 2" xfId="10" xr:uid="{00000000-0005-0000-0000-00002E000000}"/>
    <cellStyle name="常规 3_Sheet1" xfId="6" xr:uid="{00000000-0005-0000-0000-000015000000}"/>
    <cellStyle name="常规 5" xfId="18" xr:uid="{00000000-0005-0000-0000-00003F000000}"/>
    <cellStyle name="常规 7" xfId="19" xr:uid="{00000000-0005-0000-0000-000040000000}"/>
    <cellStyle name="常规 8" xfId="20" xr:uid="{00000000-0005-0000-0000-000041000000}"/>
    <cellStyle name="常规 9" xfId="21" xr:uid="{00000000-0005-0000-0000-000042000000}"/>
    <cellStyle name="货币" xfId="1" builtinId="4"/>
    <cellStyle name="千位分隔" xfId="2" builtinId="3"/>
    <cellStyle name="千位分隔 7" xfId="22" xr:uid="{00000000-0005-0000-0000-000043000000}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4"/>
  <sheetViews>
    <sheetView tabSelected="1" view="pageBreakPreview" zoomScale="90" zoomScaleNormal="100" zoomScaleSheetLayoutView="90" workbookViewId="0">
      <pane xSplit="1" ySplit="7" topLeftCell="B8" activePane="bottomRight" state="frozen"/>
      <selection pane="topRight"/>
      <selection pane="bottomLeft"/>
      <selection pane="bottomRight" activeCell="I12" sqref="I12"/>
    </sheetView>
  </sheetViews>
  <sheetFormatPr defaultColWidth="9" defaultRowHeight="20.100000000000001" customHeight="1" x14ac:dyDescent="0.3"/>
  <cols>
    <col min="1" max="1" width="31.625" style="39" customWidth="1"/>
    <col min="2" max="2" width="12.75" style="198" customWidth="1"/>
    <col min="3" max="3" width="12.75" style="199" customWidth="1"/>
    <col min="4" max="4" width="12.75" style="198" customWidth="1"/>
    <col min="5" max="5" width="12.75" style="200" customWidth="1"/>
    <col min="6" max="6" width="12.75" style="198" customWidth="1"/>
    <col min="7" max="7" width="12.75" style="199" customWidth="1"/>
    <col min="8" max="8" width="12.75" style="198" customWidth="1"/>
    <col min="9" max="9" width="12.75" style="199" customWidth="1"/>
    <col min="10" max="11" width="12.75" style="39" customWidth="1"/>
    <col min="12" max="215" width="9" style="39"/>
    <col min="216" max="254" width="9" style="161"/>
    <col min="255" max="255" width="29.5" style="161" customWidth="1"/>
    <col min="256" max="256" width="11.75" style="161" customWidth="1"/>
    <col min="257" max="257" width="10.75" style="161" customWidth="1"/>
    <col min="258" max="258" width="9.75" style="161" customWidth="1"/>
    <col min="259" max="259" width="11.25" style="161" customWidth="1"/>
    <col min="260" max="260" width="10.75" style="161" customWidth="1"/>
    <col min="261" max="261" width="12" style="161" customWidth="1"/>
    <col min="262" max="262" width="9.5" style="161" customWidth="1"/>
    <col min="263" max="263" width="10" style="161" customWidth="1"/>
    <col min="264" max="264" width="9.75" style="161" customWidth="1"/>
    <col min="265" max="265" width="10.75" style="161" customWidth="1"/>
    <col min="266" max="266" width="6" style="161" customWidth="1"/>
    <col min="267" max="510" width="9" style="161"/>
    <col min="511" max="511" width="29.5" style="161" customWidth="1"/>
    <col min="512" max="512" width="11.75" style="161" customWidth="1"/>
    <col min="513" max="513" width="10.75" style="161" customWidth="1"/>
    <col min="514" max="514" width="9.75" style="161" customWidth="1"/>
    <col min="515" max="515" width="11.25" style="161" customWidth="1"/>
    <col min="516" max="516" width="10.75" style="161" customWidth="1"/>
    <col min="517" max="517" width="12" style="161" customWidth="1"/>
    <col min="518" max="518" width="9.5" style="161" customWidth="1"/>
    <col min="519" max="519" width="10" style="161" customWidth="1"/>
    <col min="520" max="520" width="9.75" style="161" customWidth="1"/>
    <col min="521" max="521" width="10.75" style="161" customWidth="1"/>
    <col min="522" max="522" width="6" style="161" customWidth="1"/>
    <col min="523" max="766" width="9" style="161"/>
    <col min="767" max="767" width="29.5" style="161" customWidth="1"/>
    <col min="768" max="768" width="11.75" style="161" customWidth="1"/>
    <col min="769" max="769" width="10.75" style="161" customWidth="1"/>
    <col min="770" max="770" width="9.75" style="161" customWidth="1"/>
    <col min="771" max="771" width="11.25" style="161" customWidth="1"/>
    <col min="772" max="772" width="10.75" style="161" customWidth="1"/>
    <col min="773" max="773" width="12" style="161" customWidth="1"/>
    <col min="774" max="774" width="9.5" style="161" customWidth="1"/>
    <col min="775" max="775" width="10" style="161" customWidth="1"/>
    <col min="776" max="776" width="9.75" style="161" customWidth="1"/>
    <col min="777" max="777" width="10.75" style="161" customWidth="1"/>
    <col min="778" max="778" width="6" style="161" customWidth="1"/>
    <col min="779" max="1022" width="9" style="161"/>
    <col min="1023" max="1023" width="29.5" style="161" customWidth="1"/>
    <col min="1024" max="1024" width="11.75" style="161" customWidth="1"/>
    <col min="1025" max="1025" width="10.75" style="161" customWidth="1"/>
    <col min="1026" max="1026" width="9.75" style="161" customWidth="1"/>
    <col min="1027" max="1027" width="11.25" style="161" customWidth="1"/>
    <col min="1028" max="1028" width="10.75" style="161" customWidth="1"/>
    <col min="1029" max="1029" width="12" style="161" customWidth="1"/>
    <col min="1030" max="1030" width="9.5" style="161" customWidth="1"/>
    <col min="1031" max="1031" width="10" style="161" customWidth="1"/>
    <col min="1032" max="1032" width="9.75" style="161" customWidth="1"/>
    <col min="1033" max="1033" width="10.75" style="161" customWidth="1"/>
    <col min="1034" max="1034" width="6" style="161" customWidth="1"/>
    <col min="1035" max="1278" width="9" style="161"/>
    <col min="1279" max="1279" width="29.5" style="161" customWidth="1"/>
    <col min="1280" max="1280" width="11.75" style="161" customWidth="1"/>
    <col min="1281" max="1281" width="10.75" style="161" customWidth="1"/>
    <col min="1282" max="1282" width="9.75" style="161" customWidth="1"/>
    <col min="1283" max="1283" width="11.25" style="161" customWidth="1"/>
    <col min="1284" max="1284" width="10.75" style="161" customWidth="1"/>
    <col min="1285" max="1285" width="12" style="161" customWidth="1"/>
    <col min="1286" max="1286" width="9.5" style="161" customWidth="1"/>
    <col min="1287" max="1287" width="10" style="161" customWidth="1"/>
    <col min="1288" max="1288" width="9.75" style="161" customWidth="1"/>
    <col min="1289" max="1289" width="10.75" style="161" customWidth="1"/>
    <col min="1290" max="1290" width="6" style="161" customWidth="1"/>
    <col min="1291" max="1534" width="9" style="161"/>
    <col min="1535" max="1535" width="29.5" style="161" customWidth="1"/>
    <col min="1536" max="1536" width="11.75" style="161" customWidth="1"/>
    <col min="1537" max="1537" width="10.75" style="161" customWidth="1"/>
    <col min="1538" max="1538" width="9.75" style="161" customWidth="1"/>
    <col min="1539" max="1539" width="11.25" style="161" customWidth="1"/>
    <col min="1540" max="1540" width="10.75" style="161" customWidth="1"/>
    <col min="1541" max="1541" width="12" style="161" customWidth="1"/>
    <col min="1542" max="1542" width="9.5" style="161" customWidth="1"/>
    <col min="1543" max="1543" width="10" style="161" customWidth="1"/>
    <col min="1544" max="1544" width="9.75" style="161" customWidth="1"/>
    <col min="1545" max="1545" width="10.75" style="161" customWidth="1"/>
    <col min="1546" max="1546" width="6" style="161" customWidth="1"/>
    <col min="1547" max="1790" width="9" style="161"/>
    <col min="1791" max="1791" width="29.5" style="161" customWidth="1"/>
    <col min="1792" max="1792" width="11.75" style="161" customWidth="1"/>
    <col min="1793" max="1793" width="10.75" style="161" customWidth="1"/>
    <col min="1794" max="1794" width="9.75" style="161" customWidth="1"/>
    <col min="1795" max="1795" width="11.25" style="161" customWidth="1"/>
    <col min="1796" max="1796" width="10.75" style="161" customWidth="1"/>
    <col min="1797" max="1797" width="12" style="161" customWidth="1"/>
    <col min="1798" max="1798" width="9.5" style="161" customWidth="1"/>
    <col min="1799" max="1799" width="10" style="161" customWidth="1"/>
    <col min="1800" max="1800" width="9.75" style="161" customWidth="1"/>
    <col min="1801" max="1801" width="10.75" style="161" customWidth="1"/>
    <col min="1802" max="1802" width="6" style="161" customWidth="1"/>
    <col min="1803" max="2046" width="9" style="161"/>
    <col min="2047" max="2047" width="29.5" style="161" customWidth="1"/>
    <col min="2048" max="2048" width="11.75" style="161" customWidth="1"/>
    <col min="2049" max="2049" width="10.75" style="161" customWidth="1"/>
    <col min="2050" max="2050" width="9.75" style="161" customWidth="1"/>
    <col min="2051" max="2051" width="11.25" style="161" customWidth="1"/>
    <col min="2052" max="2052" width="10.75" style="161" customWidth="1"/>
    <col min="2053" max="2053" width="12" style="161" customWidth="1"/>
    <col min="2054" max="2054" width="9.5" style="161" customWidth="1"/>
    <col min="2055" max="2055" width="10" style="161" customWidth="1"/>
    <col min="2056" max="2056" width="9.75" style="161" customWidth="1"/>
    <col min="2057" max="2057" width="10.75" style="161" customWidth="1"/>
    <col min="2058" max="2058" width="6" style="161" customWidth="1"/>
    <col min="2059" max="2302" width="9" style="161"/>
    <col min="2303" max="2303" width="29.5" style="161" customWidth="1"/>
    <col min="2304" max="2304" width="11.75" style="161" customWidth="1"/>
    <col min="2305" max="2305" width="10.75" style="161" customWidth="1"/>
    <col min="2306" max="2306" width="9.75" style="161" customWidth="1"/>
    <col min="2307" max="2307" width="11.25" style="161" customWidth="1"/>
    <col min="2308" max="2308" width="10.75" style="161" customWidth="1"/>
    <col min="2309" max="2309" width="12" style="161" customWidth="1"/>
    <col min="2310" max="2310" width="9.5" style="161" customWidth="1"/>
    <col min="2311" max="2311" width="10" style="161" customWidth="1"/>
    <col min="2312" max="2312" width="9.75" style="161" customWidth="1"/>
    <col min="2313" max="2313" width="10.75" style="161" customWidth="1"/>
    <col min="2314" max="2314" width="6" style="161" customWidth="1"/>
    <col min="2315" max="2558" width="9" style="161"/>
    <col min="2559" max="2559" width="29.5" style="161" customWidth="1"/>
    <col min="2560" max="2560" width="11.75" style="161" customWidth="1"/>
    <col min="2561" max="2561" width="10.75" style="161" customWidth="1"/>
    <col min="2562" max="2562" width="9.75" style="161" customWidth="1"/>
    <col min="2563" max="2563" width="11.25" style="161" customWidth="1"/>
    <col min="2564" max="2564" width="10.75" style="161" customWidth="1"/>
    <col min="2565" max="2565" width="12" style="161" customWidth="1"/>
    <col min="2566" max="2566" width="9.5" style="161" customWidth="1"/>
    <col min="2567" max="2567" width="10" style="161" customWidth="1"/>
    <col min="2568" max="2568" width="9.75" style="161" customWidth="1"/>
    <col min="2569" max="2569" width="10.75" style="161" customWidth="1"/>
    <col min="2570" max="2570" width="6" style="161" customWidth="1"/>
    <col min="2571" max="2814" width="9" style="161"/>
    <col min="2815" max="2815" width="29.5" style="161" customWidth="1"/>
    <col min="2816" max="2816" width="11.75" style="161" customWidth="1"/>
    <col min="2817" max="2817" width="10.75" style="161" customWidth="1"/>
    <col min="2818" max="2818" width="9.75" style="161" customWidth="1"/>
    <col min="2819" max="2819" width="11.25" style="161" customWidth="1"/>
    <col min="2820" max="2820" width="10.75" style="161" customWidth="1"/>
    <col min="2821" max="2821" width="12" style="161" customWidth="1"/>
    <col min="2822" max="2822" width="9.5" style="161" customWidth="1"/>
    <col min="2823" max="2823" width="10" style="161" customWidth="1"/>
    <col min="2824" max="2824" width="9.75" style="161" customWidth="1"/>
    <col min="2825" max="2825" width="10.75" style="161" customWidth="1"/>
    <col min="2826" max="2826" width="6" style="161" customWidth="1"/>
    <col min="2827" max="3070" width="9" style="161"/>
    <col min="3071" max="3071" width="29.5" style="161" customWidth="1"/>
    <col min="3072" max="3072" width="11.75" style="161" customWidth="1"/>
    <col min="3073" max="3073" width="10.75" style="161" customWidth="1"/>
    <col min="3074" max="3074" width="9.75" style="161" customWidth="1"/>
    <col min="3075" max="3075" width="11.25" style="161" customWidth="1"/>
    <col min="3076" max="3076" width="10.75" style="161" customWidth="1"/>
    <col min="3077" max="3077" width="12" style="161" customWidth="1"/>
    <col min="3078" max="3078" width="9.5" style="161" customWidth="1"/>
    <col min="3079" max="3079" width="10" style="161" customWidth="1"/>
    <col min="3080" max="3080" width="9.75" style="161" customWidth="1"/>
    <col min="3081" max="3081" width="10.75" style="161" customWidth="1"/>
    <col min="3082" max="3082" width="6" style="161" customWidth="1"/>
    <col min="3083" max="3326" width="9" style="161"/>
    <col min="3327" max="3327" width="29.5" style="161" customWidth="1"/>
    <col min="3328" max="3328" width="11.75" style="161" customWidth="1"/>
    <col min="3329" max="3329" width="10.75" style="161" customWidth="1"/>
    <col min="3330" max="3330" width="9.75" style="161" customWidth="1"/>
    <col min="3331" max="3331" width="11.25" style="161" customWidth="1"/>
    <col min="3332" max="3332" width="10.75" style="161" customWidth="1"/>
    <col min="3333" max="3333" width="12" style="161" customWidth="1"/>
    <col min="3334" max="3334" width="9.5" style="161" customWidth="1"/>
    <col min="3335" max="3335" width="10" style="161" customWidth="1"/>
    <col min="3336" max="3336" width="9.75" style="161" customWidth="1"/>
    <col min="3337" max="3337" width="10.75" style="161" customWidth="1"/>
    <col min="3338" max="3338" width="6" style="161" customWidth="1"/>
    <col min="3339" max="3582" width="9" style="161"/>
    <col min="3583" max="3583" width="29.5" style="161" customWidth="1"/>
    <col min="3584" max="3584" width="11.75" style="161" customWidth="1"/>
    <col min="3585" max="3585" width="10.75" style="161" customWidth="1"/>
    <col min="3586" max="3586" width="9.75" style="161" customWidth="1"/>
    <col min="3587" max="3587" width="11.25" style="161" customWidth="1"/>
    <col min="3588" max="3588" width="10.75" style="161" customWidth="1"/>
    <col min="3589" max="3589" width="12" style="161" customWidth="1"/>
    <col min="3590" max="3590" width="9.5" style="161" customWidth="1"/>
    <col min="3591" max="3591" width="10" style="161" customWidth="1"/>
    <col min="3592" max="3592" width="9.75" style="161" customWidth="1"/>
    <col min="3593" max="3593" width="10.75" style="161" customWidth="1"/>
    <col min="3594" max="3594" width="6" style="161" customWidth="1"/>
    <col min="3595" max="3838" width="9" style="161"/>
    <col min="3839" max="3839" width="29.5" style="161" customWidth="1"/>
    <col min="3840" max="3840" width="11.75" style="161" customWidth="1"/>
    <col min="3841" max="3841" width="10.75" style="161" customWidth="1"/>
    <col min="3842" max="3842" width="9.75" style="161" customWidth="1"/>
    <col min="3843" max="3843" width="11.25" style="161" customWidth="1"/>
    <col min="3844" max="3844" width="10.75" style="161" customWidth="1"/>
    <col min="3845" max="3845" width="12" style="161" customWidth="1"/>
    <col min="3846" max="3846" width="9.5" style="161" customWidth="1"/>
    <col min="3847" max="3847" width="10" style="161" customWidth="1"/>
    <col min="3848" max="3848" width="9.75" style="161" customWidth="1"/>
    <col min="3849" max="3849" width="10.75" style="161" customWidth="1"/>
    <col min="3850" max="3850" width="6" style="161" customWidth="1"/>
    <col min="3851" max="4094" width="9" style="161"/>
    <col min="4095" max="4095" width="29.5" style="161" customWidth="1"/>
    <col min="4096" max="4096" width="11.75" style="161" customWidth="1"/>
    <col min="4097" max="4097" width="10.75" style="161" customWidth="1"/>
    <col min="4098" max="4098" width="9.75" style="161" customWidth="1"/>
    <col min="4099" max="4099" width="11.25" style="161" customWidth="1"/>
    <col min="4100" max="4100" width="10.75" style="161" customWidth="1"/>
    <col min="4101" max="4101" width="12" style="161" customWidth="1"/>
    <col min="4102" max="4102" width="9.5" style="161" customWidth="1"/>
    <col min="4103" max="4103" width="10" style="161" customWidth="1"/>
    <col min="4104" max="4104" width="9.75" style="161" customWidth="1"/>
    <col min="4105" max="4105" width="10.75" style="161" customWidth="1"/>
    <col min="4106" max="4106" width="6" style="161" customWidth="1"/>
    <col min="4107" max="4350" width="9" style="161"/>
    <col min="4351" max="4351" width="29.5" style="161" customWidth="1"/>
    <col min="4352" max="4352" width="11.75" style="161" customWidth="1"/>
    <col min="4353" max="4353" width="10.75" style="161" customWidth="1"/>
    <col min="4354" max="4354" width="9.75" style="161" customWidth="1"/>
    <col min="4355" max="4355" width="11.25" style="161" customWidth="1"/>
    <col min="4356" max="4356" width="10.75" style="161" customWidth="1"/>
    <col min="4357" max="4357" width="12" style="161" customWidth="1"/>
    <col min="4358" max="4358" width="9.5" style="161" customWidth="1"/>
    <col min="4359" max="4359" width="10" style="161" customWidth="1"/>
    <col min="4360" max="4360" width="9.75" style="161" customWidth="1"/>
    <col min="4361" max="4361" width="10.75" style="161" customWidth="1"/>
    <col min="4362" max="4362" width="6" style="161" customWidth="1"/>
    <col min="4363" max="4606" width="9" style="161"/>
    <col min="4607" max="4607" width="29.5" style="161" customWidth="1"/>
    <col min="4608" max="4608" width="11.75" style="161" customWidth="1"/>
    <col min="4609" max="4609" width="10.75" style="161" customWidth="1"/>
    <col min="4610" max="4610" width="9.75" style="161" customWidth="1"/>
    <col min="4611" max="4611" width="11.25" style="161" customWidth="1"/>
    <col min="4612" max="4612" width="10.75" style="161" customWidth="1"/>
    <col min="4613" max="4613" width="12" style="161" customWidth="1"/>
    <col min="4614" max="4614" width="9.5" style="161" customWidth="1"/>
    <col min="4615" max="4615" width="10" style="161" customWidth="1"/>
    <col min="4616" max="4616" width="9.75" style="161" customWidth="1"/>
    <col min="4617" max="4617" width="10.75" style="161" customWidth="1"/>
    <col min="4618" max="4618" width="6" style="161" customWidth="1"/>
    <col min="4619" max="4862" width="9" style="161"/>
    <col min="4863" max="4863" width="29.5" style="161" customWidth="1"/>
    <col min="4864" max="4864" width="11.75" style="161" customWidth="1"/>
    <col min="4865" max="4865" width="10.75" style="161" customWidth="1"/>
    <col min="4866" max="4866" width="9.75" style="161" customWidth="1"/>
    <col min="4867" max="4867" width="11.25" style="161" customWidth="1"/>
    <col min="4868" max="4868" width="10.75" style="161" customWidth="1"/>
    <col min="4869" max="4869" width="12" style="161" customWidth="1"/>
    <col min="4870" max="4870" width="9.5" style="161" customWidth="1"/>
    <col min="4871" max="4871" width="10" style="161" customWidth="1"/>
    <col min="4872" max="4872" width="9.75" style="161" customWidth="1"/>
    <col min="4873" max="4873" width="10.75" style="161" customWidth="1"/>
    <col min="4874" max="4874" width="6" style="161" customWidth="1"/>
    <col min="4875" max="5118" width="9" style="161"/>
    <col min="5119" max="5119" width="29.5" style="161" customWidth="1"/>
    <col min="5120" max="5120" width="11.75" style="161" customWidth="1"/>
    <col min="5121" max="5121" width="10.75" style="161" customWidth="1"/>
    <col min="5122" max="5122" width="9.75" style="161" customWidth="1"/>
    <col min="5123" max="5123" width="11.25" style="161" customWidth="1"/>
    <col min="5124" max="5124" width="10.75" style="161" customWidth="1"/>
    <col min="5125" max="5125" width="12" style="161" customWidth="1"/>
    <col min="5126" max="5126" width="9.5" style="161" customWidth="1"/>
    <col min="5127" max="5127" width="10" style="161" customWidth="1"/>
    <col min="5128" max="5128" width="9.75" style="161" customWidth="1"/>
    <col min="5129" max="5129" width="10.75" style="161" customWidth="1"/>
    <col min="5130" max="5130" width="6" style="161" customWidth="1"/>
    <col min="5131" max="5374" width="9" style="161"/>
    <col min="5375" max="5375" width="29.5" style="161" customWidth="1"/>
    <col min="5376" max="5376" width="11.75" style="161" customWidth="1"/>
    <col min="5377" max="5377" width="10.75" style="161" customWidth="1"/>
    <col min="5378" max="5378" width="9.75" style="161" customWidth="1"/>
    <col min="5379" max="5379" width="11.25" style="161" customWidth="1"/>
    <col min="5380" max="5380" width="10.75" style="161" customWidth="1"/>
    <col min="5381" max="5381" width="12" style="161" customWidth="1"/>
    <col min="5382" max="5382" width="9.5" style="161" customWidth="1"/>
    <col min="5383" max="5383" width="10" style="161" customWidth="1"/>
    <col min="5384" max="5384" width="9.75" style="161" customWidth="1"/>
    <col min="5385" max="5385" width="10.75" style="161" customWidth="1"/>
    <col min="5386" max="5386" width="6" style="161" customWidth="1"/>
    <col min="5387" max="5630" width="9" style="161"/>
    <col min="5631" max="5631" width="29.5" style="161" customWidth="1"/>
    <col min="5632" max="5632" width="11.75" style="161" customWidth="1"/>
    <col min="5633" max="5633" width="10.75" style="161" customWidth="1"/>
    <col min="5634" max="5634" width="9.75" style="161" customWidth="1"/>
    <col min="5635" max="5635" width="11.25" style="161" customWidth="1"/>
    <col min="5636" max="5636" width="10.75" style="161" customWidth="1"/>
    <col min="5637" max="5637" width="12" style="161" customWidth="1"/>
    <col min="5638" max="5638" width="9.5" style="161" customWidth="1"/>
    <col min="5639" max="5639" width="10" style="161" customWidth="1"/>
    <col min="5640" max="5640" width="9.75" style="161" customWidth="1"/>
    <col min="5641" max="5641" width="10.75" style="161" customWidth="1"/>
    <col min="5642" max="5642" width="6" style="161" customWidth="1"/>
    <col min="5643" max="5886" width="9" style="161"/>
    <col min="5887" max="5887" width="29.5" style="161" customWidth="1"/>
    <col min="5888" max="5888" width="11.75" style="161" customWidth="1"/>
    <col min="5889" max="5889" width="10.75" style="161" customWidth="1"/>
    <col min="5890" max="5890" width="9.75" style="161" customWidth="1"/>
    <col min="5891" max="5891" width="11.25" style="161" customWidth="1"/>
    <col min="5892" max="5892" width="10.75" style="161" customWidth="1"/>
    <col min="5893" max="5893" width="12" style="161" customWidth="1"/>
    <col min="5894" max="5894" width="9.5" style="161" customWidth="1"/>
    <col min="5895" max="5895" width="10" style="161" customWidth="1"/>
    <col min="5896" max="5896" width="9.75" style="161" customWidth="1"/>
    <col min="5897" max="5897" width="10.75" style="161" customWidth="1"/>
    <col min="5898" max="5898" width="6" style="161" customWidth="1"/>
    <col min="5899" max="6142" width="9" style="161"/>
    <col min="6143" max="6143" width="29.5" style="161" customWidth="1"/>
    <col min="6144" max="6144" width="11.75" style="161" customWidth="1"/>
    <col min="6145" max="6145" width="10.75" style="161" customWidth="1"/>
    <col min="6146" max="6146" width="9.75" style="161" customWidth="1"/>
    <col min="6147" max="6147" width="11.25" style="161" customWidth="1"/>
    <col min="6148" max="6148" width="10.75" style="161" customWidth="1"/>
    <col min="6149" max="6149" width="12" style="161" customWidth="1"/>
    <col min="6150" max="6150" width="9.5" style="161" customWidth="1"/>
    <col min="6151" max="6151" width="10" style="161" customWidth="1"/>
    <col min="6152" max="6152" width="9.75" style="161" customWidth="1"/>
    <col min="6153" max="6153" width="10.75" style="161" customWidth="1"/>
    <col min="6154" max="6154" width="6" style="161" customWidth="1"/>
    <col min="6155" max="6398" width="9" style="161"/>
    <col min="6399" max="6399" width="29.5" style="161" customWidth="1"/>
    <col min="6400" max="6400" width="11.75" style="161" customWidth="1"/>
    <col min="6401" max="6401" width="10.75" style="161" customWidth="1"/>
    <col min="6402" max="6402" width="9.75" style="161" customWidth="1"/>
    <col min="6403" max="6403" width="11.25" style="161" customWidth="1"/>
    <col min="6404" max="6404" width="10.75" style="161" customWidth="1"/>
    <col min="6405" max="6405" width="12" style="161" customWidth="1"/>
    <col min="6406" max="6406" width="9.5" style="161" customWidth="1"/>
    <col min="6407" max="6407" width="10" style="161" customWidth="1"/>
    <col min="6408" max="6408" width="9.75" style="161" customWidth="1"/>
    <col min="6409" max="6409" width="10.75" style="161" customWidth="1"/>
    <col min="6410" max="6410" width="6" style="161" customWidth="1"/>
    <col min="6411" max="6654" width="9" style="161"/>
    <col min="6655" max="6655" width="29.5" style="161" customWidth="1"/>
    <col min="6656" max="6656" width="11.75" style="161" customWidth="1"/>
    <col min="6657" max="6657" width="10.75" style="161" customWidth="1"/>
    <col min="6658" max="6658" width="9.75" style="161" customWidth="1"/>
    <col min="6659" max="6659" width="11.25" style="161" customWidth="1"/>
    <col min="6660" max="6660" width="10.75" style="161" customWidth="1"/>
    <col min="6661" max="6661" width="12" style="161" customWidth="1"/>
    <col min="6662" max="6662" width="9.5" style="161" customWidth="1"/>
    <col min="6663" max="6663" width="10" style="161" customWidth="1"/>
    <col min="6664" max="6664" width="9.75" style="161" customWidth="1"/>
    <col min="6665" max="6665" width="10.75" style="161" customWidth="1"/>
    <col min="6666" max="6666" width="6" style="161" customWidth="1"/>
    <col min="6667" max="6910" width="9" style="161"/>
    <col min="6911" max="6911" width="29.5" style="161" customWidth="1"/>
    <col min="6912" max="6912" width="11.75" style="161" customWidth="1"/>
    <col min="6913" max="6913" width="10.75" style="161" customWidth="1"/>
    <col min="6914" max="6914" width="9.75" style="161" customWidth="1"/>
    <col min="6915" max="6915" width="11.25" style="161" customWidth="1"/>
    <col min="6916" max="6916" width="10.75" style="161" customWidth="1"/>
    <col min="6917" max="6917" width="12" style="161" customWidth="1"/>
    <col min="6918" max="6918" width="9.5" style="161" customWidth="1"/>
    <col min="6919" max="6919" width="10" style="161" customWidth="1"/>
    <col min="6920" max="6920" width="9.75" style="161" customWidth="1"/>
    <col min="6921" max="6921" width="10.75" style="161" customWidth="1"/>
    <col min="6922" max="6922" width="6" style="161" customWidth="1"/>
    <col min="6923" max="7166" width="9" style="161"/>
    <col min="7167" max="7167" width="29.5" style="161" customWidth="1"/>
    <col min="7168" max="7168" width="11.75" style="161" customWidth="1"/>
    <col min="7169" max="7169" width="10.75" style="161" customWidth="1"/>
    <col min="7170" max="7170" width="9.75" style="161" customWidth="1"/>
    <col min="7171" max="7171" width="11.25" style="161" customWidth="1"/>
    <col min="7172" max="7172" width="10.75" style="161" customWidth="1"/>
    <col min="7173" max="7173" width="12" style="161" customWidth="1"/>
    <col min="7174" max="7174" width="9.5" style="161" customWidth="1"/>
    <col min="7175" max="7175" width="10" style="161" customWidth="1"/>
    <col min="7176" max="7176" width="9.75" style="161" customWidth="1"/>
    <col min="7177" max="7177" width="10.75" style="161" customWidth="1"/>
    <col min="7178" max="7178" width="6" style="161" customWidth="1"/>
    <col min="7179" max="7422" width="9" style="161"/>
    <col min="7423" max="7423" width="29.5" style="161" customWidth="1"/>
    <col min="7424" max="7424" width="11.75" style="161" customWidth="1"/>
    <col min="7425" max="7425" width="10.75" style="161" customWidth="1"/>
    <col min="7426" max="7426" width="9.75" style="161" customWidth="1"/>
    <col min="7427" max="7427" width="11.25" style="161" customWidth="1"/>
    <col min="7428" max="7428" width="10.75" style="161" customWidth="1"/>
    <col min="7429" max="7429" width="12" style="161" customWidth="1"/>
    <col min="7430" max="7430" width="9.5" style="161" customWidth="1"/>
    <col min="7431" max="7431" width="10" style="161" customWidth="1"/>
    <col min="7432" max="7432" width="9.75" style="161" customWidth="1"/>
    <col min="7433" max="7433" width="10.75" style="161" customWidth="1"/>
    <col min="7434" max="7434" width="6" style="161" customWidth="1"/>
    <col min="7435" max="7678" width="9" style="161"/>
    <col min="7679" max="7679" width="29.5" style="161" customWidth="1"/>
    <col min="7680" max="7680" width="11.75" style="161" customWidth="1"/>
    <col min="7681" max="7681" width="10.75" style="161" customWidth="1"/>
    <col min="7682" max="7682" width="9.75" style="161" customWidth="1"/>
    <col min="7683" max="7683" width="11.25" style="161" customWidth="1"/>
    <col min="7684" max="7684" width="10.75" style="161" customWidth="1"/>
    <col min="7685" max="7685" width="12" style="161" customWidth="1"/>
    <col min="7686" max="7686" width="9.5" style="161" customWidth="1"/>
    <col min="7687" max="7687" width="10" style="161" customWidth="1"/>
    <col min="7688" max="7688" width="9.75" style="161" customWidth="1"/>
    <col min="7689" max="7689" width="10.75" style="161" customWidth="1"/>
    <col min="7690" max="7690" width="6" style="161" customWidth="1"/>
    <col min="7691" max="7934" width="9" style="161"/>
    <col min="7935" max="7935" width="29.5" style="161" customWidth="1"/>
    <col min="7936" max="7936" width="11.75" style="161" customWidth="1"/>
    <col min="7937" max="7937" width="10.75" style="161" customWidth="1"/>
    <col min="7938" max="7938" width="9.75" style="161" customWidth="1"/>
    <col min="7939" max="7939" width="11.25" style="161" customWidth="1"/>
    <col min="7940" max="7940" width="10.75" style="161" customWidth="1"/>
    <col min="7941" max="7941" width="12" style="161" customWidth="1"/>
    <col min="7942" max="7942" width="9.5" style="161" customWidth="1"/>
    <col min="7943" max="7943" width="10" style="161" customWidth="1"/>
    <col min="7944" max="7944" width="9.75" style="161" customWidth="1"/>
    <col min="7945" max="7945" width="10.75" style="161" customWidth="1"/>
    <col min="7946" max="7946" width="6" style="161" customWidth="1"/>
    <col min="7947" max="8190" width="9" style="161"/>
    <col min="8191" max="8191" width="29.5" style="161" customWidth="1"/>
    <col min="8192" max="8192" width="11.75" style="161" customWidth="1"/>
    <col min="8193" max="8193" width="10.75" style="161" customWidth="1"/>
    <col min="8194" max="8194" width="9.75" style="161" customWidth="1"/>
    <col min="8195" max="8195" width="11.25" style="161" customWidth="1"/>
    <col min="8196" max="8196" width="10.75" style="161" customWidth="1"/>
    <col min="8197" max="8197" width="12" style="161" customWidth="1"/>
    <col min="8198" max="8198" width="9.5" style="161" customWidth="1"/>
    <col min="8199" max="8199" width="10" style="161" customWidth="1"/>
    <col min="8200" max="8200" width="9.75" style="161" customWidth="1"/>
    <col min="8201" max="8201" width="10.75" style="161" customWidth="1"/>
    <col min="8202" max="8202" width="6" style="161" customWidth="1"/>
    <col min="8203" max="8446" width="9" style="161"/>
    <col min="8447" max="8447" width="29.5" style="161" customWidth="1"/>
    <col min="8448" max="8448" width="11.75" style="161" customWidth="1"/>
    <col min="8449" max="8449" width="10.75" style="161" customWidth="1"/>
    <col min="8450" max="8450" width="9.75" style="161" customWidth="1"/>
    <col min="8451" max="8451" width="11.25" style="161" customWidth="1"/>
    <col min="8452" max="8452" width="10.75" style="161" customWidth="1"/>
    <col min="8453" max="8453" width="12" style="161" customWidth="1"/>
    <col min="8454" max="8454" width="9.5" style="161" customWidth="1"/>
    <col min="8455" max="8455" width="10" style="161" customWidth="1"/>
    <col min="8456" max="8456" width="9.75" style="161" customWidth="1"/>
    <col min="8457" max="8457" width="10.75" style="161" customWidth="1"/>
    <col min="8458" max="8458" width="6" style="161" customWidth="1"/>
    <col min="8459" max="8702" width="9" style="161"/>
    <col min="8703" max="8703" width="29.5" style="161" customWidth="1"/>
    <col min="8704" max="8704" width="11.75" style="161" customWidth="1"/>
    <col min="8705" max="8705" width="10.75" style="161" customWidth="1"/>
    <col min="8706" max="8706" width="9.75" style="161" customWidth="1"/>
    <col min="8707" max="8707" width="11.25" style="161" customWidth="1"/>
    <col min="8708" max="8708" width="10.75" style="161" customWidth="1"/>
    <col min="8709" max="8709" width="12" style="161" customWidth="1"/>
    <col min="8710" max="8710" width="9.5" style="161" customWidth="1"/>
    <col min="8711" max="8711" width="10" style="161" customWidth="1"/>
    <col min="8712" max="8712" width="9.75" style="161" customWidth="1"/>
    <col min="8713" max="8713" width="10.75" style="161" customWidth="1"/>
    <col min="8714" max="8714" width="6" style="161" customWidth="1"/>
    <col min="8715" max="8958" width="9" style="161"/>
    <col min="8959" max="8959" width="29.5" style="161" customWidth="1"/>
    <col min="8960" max="8960" width="11.75" style="161" customWidth="1"/>
    <col min="8961" max="8961" width="10.75" style="161" customWidth="1"/>
    <col min="8962" max="8962" width="9.75" style="161" customWidth="1"/>
    <col min="8963" max="8963" width="11.25" style="161" customWidth="1"/>
    <col min="8964" max="8964" width="10.75" style="161" customWidth="1"/>
    <col min="8965" max="8965" width="12" style="161" customWidth="1"/>
    <col min="8966" max="8966" width="9.5" style="161" customWidth="1"/>
    <col min="8967" max="8967" width="10" style="161" customWidth="1"/>
    <col min="8968" max="8968" width="9.75" style="161" customWidth="1"/>
    <col min="8969" max="8969" width="10.75" style="161" customWidth="1"/>
    <col min="8970" max="8970" width="6" style="161" customWidth="1"/>
    <col min="8971" max="9214" width="9" style="161"/>
    <col min="9215" max="9215" width="29.5" style="161" customWidth="1"/>
    <col min="9216" max="9216" width="11.75" style="161" customWidth="1"/>
    <col min="9217" max="9217" width="10.75" style="161" customWidth="1"/>
    <col min="9218" max="9218" width="9.75" style="161" customWidth="1"/>
    <col min="9219" max="9219" width="11.25" style="161" customWidth="1"/>
    <col min="9220" max="9220" width="10.75" style="161" customWidth="1"/>
    <col min="9221" max="9221" width="12" style="161" customWidth="1"/>
    <col min="9222" max="9222" width="9.5" style="161" customWidth="1"/>
    <col min="9223" max="9223" width="10" style="161" customWidth="1"/>
    <col min="9224" max="9224" width="9.75" style="161" customWidth="1"/>
    <col min="9225" max="9225" width="10.75" style="161" customWidth="1"/>
    <col min="9226" max="9226" width="6" style="161" customWidth="1"/>
    <col min="9227" max="9470" width="9" style="161"/>
    <col min="9471" max="9471" width="29.5" style="161" customWidth="1"/>
    <col min="9472" max="9472" width="11.75" style="161" customWidth="1"/>
    <col min="9473" max="9473" width="10.75" style="161" customWidth="1"/>
    <col min="9474" max="9474" width="9.75" style="161" customWidth="1"/>
    <col min="9475" max="9475" width="11.25" style="161" customWidth="1"/>
    <col min="9476" max="9476" width="10.75" style="161" customWidth="1"/>
    <col min="9477" max="9477" width="12" style="161" customWidth="1"/>
    <col min="9478" max="9478" width="9.5" style="161" customWidth="1"/>
    <col min="9479" max="9479" width="10" style="161" customWidth="1"/>
    <col min="9480" max="9480" width="9.75" style="161" customWidth="1"/>
    <col min="9481" max="9481" width="10.75" style="161" customWidth="1"/>
    <col min="9482" max="9482" width="6" style="161" customWidth="1"/>
    <col min="9483" max="9726" width="9" style="161"/>
    <col min="9727" max="9727" width="29.5" style="161" customWidth="1"/>
    <col min="9728" max="9728" width="11.75" style="161" customWidth="1"/>
    <col min="9729" max="9729" width="10.75" style="161" customWidth="1"/>
    <col min="9730" max="9730" width="9.75" style="161" customWidth="1"/>
    <col min="9731" max="9731" width="11.25" style="161" customWidth="1"/>
    <col min="9732" max="9732" width="10.75" style="161" customWidth="1"/>
    <col min="9733" max="9733" width="12" style="161" customWidth="1"/>
    <col min="9734" max="9734" width="9.5" style="161" customWidth="1"/>
    <col min="9735" max="9735" width="10" style="161" customWidth="1"/>
    <col min="9736" max="9736" width="9.75" style="161" customWidth="1"/>
    <col min="9737" max="9737" width="10.75" style="161" customWidth="1"/>
    <col min="9738" max="9738" width="6" style="161" customWidth="1"/>
    <col min="9739" max="9982" width="9" style="161"/>
    <col min="9983" max="9983" width="29.5" style="161" customWidth="1"/>
    <col min="9984" max="9984" width="11.75" style="161" customWidth="1"/>
    <col min="9985" max="9985" width="10.75" style="161" customWidth="1"/>
    <col min="9986" max="9986" width="9.75" style="161" customWidth="1"/>
    <col min="9987" max="9987" width="11.25" style="161" customWidth="1"/>
    <col min="9988" max="9988" width="10.75" style="161" customWidth="1"/>
    <col min="9989" max="9989" width="12" style="161" customWidth="1"/>
    <col min="9990" max="9990" width="9.5" style="161" customWidth="1"/>
    <col min="9991" max="9991" width="10" style="161" customWidth="1"/>
    <col min="9992" max="9992" width="9.75" style="161" customWidth="1"/>
    <col min="9993" max="9993" width="10.75" style="161" customWidth="1"/>
    <col min="9994" max="9994" width="6" style="161" customWidth="1"/>
    <col min="9995" max="10238" width="9" style="161"/>
    <col min="10239" max="10239" width="29.5" style="161" customWidth="1"/>
    <col min="10240" max="10240" width="11.75" style="161" customWidth="1"/>
    <col min="10241" max="10241" width="10.75" style="161" customWidth="1"/>
    <col min="10242" max="10242" width="9.75" style="161" customWidth="1"/>
    <col min="10243" max="10243" width="11.25" style="161" customWidth="1"/>
    <col min="10244" max="10244" width="10.75" style="161" customWidth="1"/>
    <col min="10245" max="10245" width="12" style="161" customWidth="1"/>
    <col min="10246" max="10246" width="9.5" style="161" customWidth="1"/>
    <col min="10247" max="10247" width="10" style="161" customWidth="1"/>
    <col min="10248" max="10248" width="9.75" style="161" customWidth="1"/>
    <col min="10249" max="10249" width="10.75" style="161" customWidth="1"/>
    <col min="10250" max="10250" width="6" style="161" customWidth="1"/>
    <col min="10251" max="10494" width="9" style="161"/>
    <col min="10495" max="10495" width="29.5" style="161" customWidth="1"/>
    <col min="10496" max="10496" width="11.75" style="161" customWidth="1"/>
    <col min="10497" max="10497" width="10.75" style="161" customWidth="1"/>
    <col min="10498" max="10498" width="9.75" style="161" customWidth="1"/>
    <col min="10499" max="10499" width="11.25" style="161" customWidth="1"/>
    <col min="10500" max="10500" width="10.75" style="161" customWidth="1"/>
    <col min="10501" max="10501" width="12" style="161" customWidth="1"/>
    <col min="10502" max="10502" width="9.5" style="161" customWidth="1"/>
    <col min="10503" max="10503" width="10" style="161" customWidth="1"/>
    <col min="10504" max="10504" width="9.75" style="161" customWidth="1"/>
    <col min="10505" max="10505" width="10.75" style="161" customWidth="1"/>
    <col min="10506" max="10506" width="6" style="161" customWidth="1"/>
    <col min="10507" max="10750" width="9" style="161"/>
    <col min="10751" max="10751" width="29.5" style="161" customWidth="1"/>
    <col min="10752" max="10752" width="11.75" style="161" customWidth="1"/>
    <col min="10753" max="10753" width="10.75" style="161" customWidth="1"/>
    <col min="10754" max="10754" width="9.75" style="161" customWidth="1"/>
    <col min="10755" max="10755" width="11.25" style="161" customWidth="1"/>
    <col min="10756" max="10756" width="10.75" style="161" customWidth="1"/>
    <col min="10757" max="10757" width="12" style="161" customWidth="1"/>
    <col min="10758" max="10758" width="9.5" style="161" customWidth="1"/>
    <col min="10759" max="10759" width="10" style="161" customWidth="1"/>
    <col min="10760" max="10760" width="9.75" style="161" customWidth="1"/>
    <col min="10761" max="10761" width="10.75" style="161" customWidth="1"/>
    <col min="10762" max="10762" width="6" style="161" customWidth="1"/>
    <col min="10763" max="11006" width="9" style="161"/>
    <col min="11007" max="11007" width="29.5" style="161" customWidth="1"/>
    <col min="11008" max="11008" width="11.75" style="161" customWidth="1"/>
    <col min="11009" max="11009" width="10.75" style="161" customWidth="1"/>
    <col min="11010" max="11010" width="9.75" style="161" customWidth="1"/>
    <col min="11011" max="11011" width="11.25" style="161" customWidth="1"/>
    <col min="11012" max="11012" width="10.75" style="161" customWidth="1"/>
    <col min="11013" max="11013" width="12" style="161" customWidth="1"/>
    <col min="11014" max="11014" width="9.5" style="161" customWidth="1"/>
    <col min="11015" max="11015" width="10" style="161" customWidth="1"/>
    <col min="11016" max="11016" width="9.75" style="161" customWidth="1"/>
    <col min="11017" max="11017" width="10.75" style="161" customWidth="1"/>
    <col min="11018" max="11018" width="6" style="161" customWidth="1"/>
    <col min="11019" max="11262" width="9" style="161"/>
    <col min="11263" max="11263" width="29.5" style="161" customWidth="1"/>
    <col min="11264" max="11264" width="11.75" style="161" customWidth="1"/>
    <col min="11265" max="11265" width="10.75" style="161" customWidth="1"/>
    <col min="11266" max="11266" width="9.75" style="161" customWidth="1"/>
    <col min="11267" max="11267" width="11.25" style="161" customWidth="1"/>
    <col min="11268" max="11268" width="10.75" style="161" customWidth="1"/>
    <col min="11269" max="11269" width="12" style="161" customWidth="1"/>
    <col min="11270" max="11270" width="9.5" style="161" customWidth="1"/>
    <col min="11271" max="11271" width="10" style="161" customWidth="1"/>
    <col min="11272" max="11272" width="9.75" style="161" customWidth="1"/>
    <col min="11273" max="11273" width="10.75" style="161" customWidth="1"/>
    <col min="11274" max="11274" width="6" style="161" customWidth="1"/>
    <col min="11275" max="11518" width="9" style="161"/>
    <col min="11519" max="11519" width="29.5" style="161" customWidth="1"/>
    <col min="11520" max="11520" width="11.75" style="161" customWidth="1"/>
    <col min="11521" max="11521" width="10.75" style="161" customWidth="1"/>
    <col min="11522" max="11522" width="9.75" style="161" customWidth="1"/>
    <col min="11523" max="11523" width="11.25" style="161" customWidth="1"/>
    <col min="11524" max="11524" width="10.75" style="161" customWidth="1"/>
    <col min="11525" max="11525" width="12" style="161" customWidth="1"/>
    <col min="11526" max="11526" width="9.5" style="161" customWidth="1"/>
    <col min="11527" max="11527" width="10" style="161" customWidth="1"/>
    <col min="11528" max="11528" width="9.75" style="161" customWidth="1"/>
    <col min="11529" max="11529" width="10.75" style="161" customWidth="1"/>
    <col min="11530" max="11530" width="6" style="161" customWidth="1"/>
    <col min="11531" max="11774" width="9" style="161"/>
    <col min="11775" max="11775" width="29.5" style="161" customWidth="1"/>
    <col min="11776" max="11776" width="11.75" style="161" customWidth="1"/>
    <col min="11777" max="11777" width="10.75" style="161" customWidth="1"/>
    <col min="11778" max="11778" width="9.75" style="161" customWidth="1"/>
    <col min="11779" max="11779" width="11.25" style="161" customWidth="1"/>
    <col min="11780" max="11780" width="10.75" style="161" customWidth="1"/>
    <col min="11781" max="11781" width="12" style="161" customWidth="1"/>
    <col min="11782" max="11782" width="9.5" style="161" customWidth="1"/>
    <col min="11783" max="11783" width="10" style="161" customWidth="1"/>
    <col min="11784" max="11784" width="9.75" style="161" customWidth="1"/>
    <col min="11785" max="11785" width="10.75" style="161" customWidth="1"/>
    <col min="11786" max="11786" width="6" style="161" customWidth="1"/>
    <col min="11787" max="12030" width="9" style="161"/>
    <col min="12031" max="12031" width="29.5" style="161" customWidth="1"/>
    <col min="12032" max="12032" width="11.75" style="161" customWidth="1"/>
    <col min="12033" max="12033" width="10.75" style="161" customWidth="1"/>
    <col min="12034" max="12034" width="9.75" style="161" customWidth="1"/>
    <col min="12035" max="12035" width="11.25" style="161" customWidth="1"/>
    <col min="12036" max="12036" width="10.75" style="161" customWidth="1"/>
    <col min="12037" max="12037" width="12" style="161" customWidth="1"/>
    <col min="12038" max="12038" width="9.5" style="161" customWidth="1"/>
    <col min="12039" max="12039" width="10" style="161" customWidth="1"/>
    <col min="12040" max="12040" width="9.75" style="161" customWidth="1"/>
    <col min="12041" max="12041" width="10.75" style="161" customWidth="1"/>
    <col min="12042" max="12042" width="6" style="161" customWidth="1"/>
    <col min="12043" max="12286" width="9" style="161"/>
    <col min="12287" max="12287" width="29.5" style="161" customWidth="1"/>
    <col min="12288" max="12288" width="11.75" style="161" customWidth="1"/>
    <col min="12289" max="12289" width="10.75" style="161" customWidth="1"/>
    <col min="12290" max="12290" width="9.75" style="161" customWidth="1"/>
    <col min="12291" max="12291" width="11.25" style="161" customWidth="1"/>
    <col min="12292" max="12292" width="10.75" style="161" customWidth="1"/>
    <col min="12293" max="12293" width="12" style="161" customWidth="1"/>
    <col min="12294" max="12294" width="9.5" style="161" customWidth="1"/>
    <col min="12295" max="12295" width="10" style="161" customWidth="1"/>
    <col min="12296" max="12296" width="9.75" style="161" customWidth="1"/>
    <col min="12297" max="12297" width="10.75" style="161" customWidth="1"/>
    <col min="12298" max="12298" width="6" style="161" customWidth="1"/>
    <col min="12299" max="12542" width="9" style="161"/>
    <col min="12543" max="12543" width="29.5" style="161" customWidth="1"/>
    <col min="12544" max="12544" width="11.75" style="161" customWidth="1"/>
    <col min="12545" max="12545" width="10.75" style="161" customWidth="1"/>
    <col min="12546" max="12546" width="9.75" style="161" customWidth="1"/>
    <col min="12547" max="12547" width="11.25" style="161" customWidth="1"/>
    <col min="12548" max="12548" width="10.75" style="161" customWidth="1"/>
    <col min="12549" max="12549" width="12" style="161" customWidth="1"/>
    <col min="12550" max="12550" width="9.5" style="161" customWidth="1"/>
    <col min="12551" max="12551" width="10" style="161" customWidth="1"/>
    <col min="12552" max="12552" width="9.75" style="161" customWidth="1"/>
    <col min="12553" max="12553" width="10.75" style="161" customWidth="1"/>
    <col min="12554" max="12554" width="6" style="161" customWidth="1"/>
    <col min="12555" max="12798" width="9" style="161"/>
    <col min="12799" max="12799" width="29.5" style="161" customWidth="1"/>
    <col min="12800" max="12800" width="11.75" style="161" customWidth="1"/>
    <col min="12801" max="12801" width="10.75" style="161" customWidth="1"/>
    <col min="12802" max="12802" width="9.75" style="161" customWidth="1"/>
    <col min="12803" max="12803" width="11.25" style="161" customWidth="1"/>
    <col min="12804" max="12804" width="10.75" style="161" customWidth="1"/>
    <col min="12805" max="12805" width="12" style="161" customWidth="1"/>
    <col min="12806" max="12806" width="9.5" style="161" customWidth="1"/>
    <col min="12807" max="12807" width="10" style="161" customWidth="1"/>
    <col min="12808" max="12808" width="9.75" style="161" customWidth="1"/>
    <col min="12809" max="12809" width="10.75" style="161" customWidth="1"/>
    <col min="12810" max="12810" width="6" style="161" customWidth="1"/>
    <col min="12811" max="13054" width="9" style="161"/>
    <col min="13055" max="13055" width="29.5" style="161" customWidth="1"/>
    <col min="13056" max="13056" width="11.75" style="161" customWidth="1"/>
    <col min="13057" max="13057" width="10.75" style="161" customWidth="1"/>
    <col min="13058" max="13058" width="9.75" style="161" customWidth="1"/>
    <col min="13059" max="13059" width="11.25" style="161" customWidth="1"/>
    <col min="13060" max="13060" width="10.75" style="161" customWidth="1"/>
    <col min="13061" max="13061" width="12" style="161" customWidth="1"/>
    <col min="13062" max="13062" width="9.5" style="161" customWidth="1"/>
    <col min="13063" max="13063" width="10" style="161" customWidth="1"/>
    <col min="13064" max="13064" width="9.75" style="161" customWidth="1"/>
    <col min="13065" max="13065" width="10.75" style="161" customWidth="1"/>
    <col min="13066" max="13066" width="6" style="161" customWidth="1"/>
    <col min="13067" max="13310" width="9" style="161"/>
    <col min="13311" max="13311" width="29.5" style="161" customWidth="1"/>
    <col min="13312" max="13312" width="11.75" style="161" customWidth="1"/>
    <col min="13313" max="13313" width="10.75" style="161" customWidth="1"/>
    <col min="13314" max="13314" width="9.75" style="161" customWidth="1"/>
    <col min="13315" max="13315" width="11.25" style="161" customWidth="1"/>
    <col min="13316" max="13316" width="10.75" style="161" customWidth="1"/>
    <col min="13317" max="13317" width="12" style="161" customWidth="1"/>
    <col min="13318" max="13318" width="9.5" style="161" customWidth="1"/>
    <col min="13319" max="13319" width="10" style="161" customWidth="1"/>
    <col min="13320" max="13320" width="9.75" style="161" customWidth="1"/>
    <col min="13321" max="13321" width="10.75" style="161" customWidth="1"/>
    <col min="13322" max="13322" width="6" style="161" customWidth="1"/>
    <col min="13323" max="13566" width="9" style="161"/>
    <col min="13567" max="13567" width="29.5" style="161" customWidth="1"/>
    <col min="13568" max="13568" width="11.75" style="161" customWidth="1"/>
    <col min="13569" max="13569" width="10.75" style="161" customWidth="1"/>
    <col min="13570" max="13570" width="9.75" style="161" customWidth="1"/>
    <col min="13571" max="13571" width="11.25" style="161" customWidth="1"/>
    <col min="13572" max="13572" width="10.75" style="161" customWidth="1"/>
    <col min="13573" max="13573" width="12" style="161" customWidth="1"/>
    <col min="13574" max="13574" width="9.5" style="161" customWidth="1"/>
    <col min="13575" max="13575" width="10" style="161" customWidth="1"/>
    <col min="13576" max="13576" width="9.75" style="161" customWidth="1"/>
    <col min="13577" max="13577" width="10.75" style="161" customWidth="1"/>
    <col min="13578" max="13578" width="6" style="161" customWidth="1"/>
    <col min="13579" max="13822" width="9" style="161"/>
    <col min="13823" max="13823" width="29.5" style="161" customWidth="1"/>
    <col min="13824" max="13824" width="11.75" style="161" customWidth="1"/>
    <col min="13825" max="13825" width="10.75" style="161" customWidth="1"/>
    <col min="13826" max="13826" width="9.75" style="161" customWidth="1"/>
    <col min="13827" max="13827" width="11.25" style="161" customWidth="1"/>
    <col min="13828" max="13828" width="10.75" style="161" customWidth="1"/>
    <col min="13829" max="13829" width="12" style="161" customWidth="1"/>
    <col min="13830" max="13830" width="9.5" style="161" customWidth="1"/>
    <col min="13831" max="13831" width="10" style="161" customWidth="1"/>
    <col min="13832" max="13832" width="9.75" style="161" customWidth="1"/>
    <col min="13833" max="13833" width="10.75" style="161" customWidth="1"/>
    <col min="13834" max="13834" width="6" style="161" customWidth="1"/>
    <col min="13835" max="14078" width="9" style="161"/>
    <col min="14079" max="14079" width="29.5" style="161" customWidth="1"/>
    <col min="14080" max="14080" width="11.75" style="161" customWidth="1"/>
    <col min="14081" max="14081" width="10.75" style="161" customWidth="1"/>
    <col min="14082" max="14082" width="9.75" style="161" customWidth="1"/>
    <col min="14083" max="14083" width="11.25" style="161" customWidth="1"/>
    <col min="14084" max="14084" width="10.75" style="161" customWidth="1"/>
    <col min="14085" max="14085" width="12" style="161" customWidth="1"/>
    <col min="14086" max="14086" width="9.5" style="161" customWidth="1"/>
    <col min="14087" max="14087" width="10" style="161" customWidth="1"/>
    <col min="14088" max="14088" width="9.75" style="161" customWidth="1"/>
    <col min="14089" max="14089" width="10.75" style="161" customWidth="1"/>
    <col min="14090" max="14090" width="6" style="161" customWidth="1"/>
    <col min="14091" max="14334" width="9" style="161"/>
    <col min="14335" max="14335" width="29.5" style="161" customWidth="1"/>
    <col min="14336" max="14336" width="11.75" style="161" customWidth="1"/>
    <col min="14337" max="14337" width="10.75" style="161" customWidth="1"/>
    <col min="14338" max="14338" width="9.75" style="161" customWidth="1"/>
    <col min="14339" max="14339" width="11.25" style="161" customWidth="1"/>
    <col min="14340" max="14340" width="10.75" style="161" customWidth="1"/>
    <col min="14341" max="14341" width="12" style="161" customWidth="1"/>
    <col min="14342" max="14342" width="9.5" style="161" customWidth="1"/>
    <col min="14343" max="14343" width="10" style="161" customWidth="1"/>
    <col min="14344" max="14344" width="9.75" style="161" customWidth="1"/>
    <col min="14345" max="14345" width="10.75" style="161" customWidth="1"/>
    <col min="14346" max="14346" width="6" style="161" customWidth="1"/>
    <col min="14347" max="14590" width="9" style="161"/>
    <col min="14591" max="14591" width="29.5" style="161" customWidth="1"/>
    <col min="14592" max="14592" width="11.75" style="161" customWidth="1"/>
    <col min="14593" max="14593" width="10.75" style="161" customWidth="1"/>
    <col min="14594" max="14594" width="9.75" style="161" customWidth="1"/>
    <col min="14595" max="14595" width="11.25" style="161" customWidth="1"/>
    <col min="14596" max="14596" width="10.75" style="161" customWidth="1"/>
    <col min="14597" max="14597" width="12" style="161" customWidth="1"/>
    <col min="14598" max="14598" width="9.5" style="161" customWidth="1"/>
    <col min="14599" max="14599" width="10" style="161" customWidth="1"/>
    <col min="14600" max="14600" width="9.75" style="161" customWidth="1"/>
    <col min="14601" max="14601" width="10.75" style="161" customWidth="1"/>
    <col min="14602" max="14602" width="6" style="161" customWidth="1"/>
    <col min="14603" max="14846" width="9" style="161"/>
    <col min="14847" max="14847" width="29.5" style="161" customWidth="1"/>
    <col min="14848" max="14848" width="11.75" style="161" customWidth="1"/>
    <col min="14849" max="14849" width="10.75" style="161" customWidth="1"/>
    <col min="14850" max="14850" width="9.75" style="161" customWidth="1"/>
    <col min="14851" max="14851" width="11.25" style="161" customWidth="1"/>
    <col min="14852" max="14852" width="10.75" style="161" customWidth="1"/>
    <col min="14853" max="14853" width="12" style="161" customWidth="1"/>
    <col min="14854" max="14854" width="9.5" style="161" customWidth="1"/>
    <col min="14855" max="14855" width="10" style="161" customWidth="1"/>
    <col min="14856" max="14856" width="9.75" style="161" customWidth="1"/>
    <col min="14857" max="14857" width="10.75" style="161" customWidth="1"/>
    <col min="14858" max="14858" width="6" style="161" customWidth="1"/>
    <col min="14859" max="15102" width="9" style="161"/>
    <col min="15103" max="15103" width="29.5" style="161" customWidth="1"/>
    <col min="15104" max="15104" width="11.75" style="161" customWidth="1"/>
    <col min="15105" max="15105" width="10.75" style="161" customWidth="1"/>
    <col min="15106" max="15106" width="9.75" style="161" customWidth="1"/>
    <col min="15107" max="15107" width="11.25" style="161" customWidth="1"/>
    <col min="15108" max="15108" width="10.75" style="161" customWidth="1"/>
    <col min="15109" max="15109" width="12" style="161" customWidth="1"/>
    <col min="15110" max="15110" width="9.5" style="161" customWidth="1"/>
    <col min="15111" max="15111" width="10" style="161" customWidth="1"/>
    <col min="15112" max="15112" width="9.75" style="161" customWidth="1"/>
    <col min="15113" max="15113" width="10.75" style="161" customWidth="1"/>
    <col min="15114" max="15114" width="6" style="161" customWidth="1"/>
    <col min="15115" max="15358" width="9" style="161"/>
    <col min="15359" max="15359" width="29.5" style="161" customWidth="1"/>
    <col min="15360" max="15360" width="11.75" style="161" customWidth="1"/>
    <col min="15361" max="15361" width="10.75" style="161" customWidth="1"/>
    <col min="15362" max="15362" width="9.75" style="161" customWidth="1"/>
    <col min="15363" max="15363" width="11.25" style="161" customWidth="1"/>
    <col min="15364" max="15364" width="10.75" style="161" customWidth="1"/>
    <col min="15365" max="15365" width="12" style="161" customWidth="1"/>
    <col min="15366" max="15366" width="9.5" style="161" customWidth="1"/>
    <col min="15367" max="15367" width="10" style="161" customWidth="1"/>
    <col min="15368" max="15368" width="9.75" style="161" customWidth="1"/>
    <col min="15369" max="15369" width="10.75" style="161" customWidth="1"/>
    <col min="15370" max="15370" width="6" style="161" customWidth="1"/>
    <col min="15371" max="15614" width="9" style="161"/>
    <col min="15615" max="15615" width="29.5" style="161" customWidth="1"/>
    <col min="15616" max="15616" width="11.75" style="161" customWidth="1"/>
    <col min="15617" max="15617" width="10.75" style="161" customWidth="1"/>
    <col min="15618" max="15618" width="9.75" style="161" customWidth="1"/>
    <col min="15619" max="15619" width="11.25" style="161" customWidth="1"/>
    <col min="15620" max="15620" width="10.75" style="161" customWidth="1"/>
    <col min="15621" max="15621" width="12" style="161" customWidth="1"/>
    <col min="15622" max="15622" width="9.5" style="161" customWidth="1"/>
    <col min="15623" max="15623" width="10" style="161" customWidth="1"/>
    <col min="15624" max="15624" width="9.75" style="161" customWidth="1"/>
    <col min="15625" max="15625" width="10.75" style="161" customWidth="1"/>
    <col min="15626" max="15626" width="6" style="161" customWidth="1"/>
    <col min="15627" max="15870" width="9" style="161"/>
    <col min="15871" max="15871" width="29.5" style="161" customWidth="1"/>
    <col min="15872" max="15872" width="11.75" style="161" customWidth="1"/>
    <col min="15873" max="15873" width="10.75" style="161" customWidth="1"/>
    <col min="15874" max="15874" width="9.75" style="161" customWidth="1"/>
    <col min="15875" max="15875" width="11.25" style="161" customWidth="1"/>
    <col min="15876" max="15876" width="10.75" style="161" customWidth="1"/>
    <col min="15877" max="15877" width="12" style="161" customWidth="1"/>
    <col min="15878" max="15878" width="9.5" style="161" customWidth="1"/>
    <col min="15879" max="15879" width="10" style="161" customWidth="1"/>
    <col min="15880" max="15880" width="9.75" style="161" customWidth="1"/>
    <col min="15881" max="15881" width="10.75" style="161" customWidth="1"/>
    <col min="15882" max="15882" width="6" style="161" customWidth="1"/>
    <col min="15883" max="16126" width="9" style="161"/>
    <col min="16127" max="16127" width="29.5" style="161" customWidth="1"/>
    <col min="16128" max="16128" width="11.75" style="161" customWidth="1"/>
    <col min="16129" max="16129" width="10.75" style="161" customWidth="1"/>
    <col min="16130" max="16130" width="9.75" style="161" customWidth="1"/>
    <col min="16131" max="16131" width="11.25" style="161" customWidth="1"/>
    <col min="16132" max="16132" width="10.75" style="161" customWidth="1"/>
    <col min="16133" max="16133" width="12" style="161" customWidth="1"/>
    <col min="16134" max="16134" width="9.5" style="161" customWidth="1"/>
    <col min="16135" max="16135" width="10" style="161" customWidth="1"/>
    <col min="16136" max="16136" width="9.75" style="161" customWidth="1"/>
    <col min="16137" max="16137" width="10.75" style="161" customWidth="1"/>
    <col min="16138" max="16138" width="6" style="161" customWidth="1"/>
    <col min="16139" max="16384" width="9" style="161"/>
  </cols>
  <sheetData>
    <row r="1" spans="1:14" ht="20.100000000000001" customHeight="1" x14ac:dyDescent="0.3">
      <c r="A1" s="201" t="s">
        <v>0</v>
      </c>
    </row>
    <row r="2" spans="1:14" ht="20.100000000000001" customHeight="1" x14ac:dyDescent="0.3">
      <c r="A2" s="220" t="s">
        <v>1</v>
      </c>
      <c r="B2" s="220"/>
      <c r="C2" s="220"/>
      <c r="D2" s="220"/>
      <c r="E2" s="220"/>
      <c r="F2" s="220"/>
      <c r="G2" s="220"/>
      <c r="H2" s="220"/>
      <c r="I2" s="221"/>
    </row>
    <row r="3" spans="1:14" ht="20.100000000000001" customHeight="1" x14ac:dyDescent="0.3">
      <c r="A3" s="215" t="s">
        <v>285</v>
      </c>
    </row>
    <row r="4" spans="1:14" ht="20.100000000000001" customHeight="1" x14ac:dyDescent="0.3">
      <c r="A4" s="17" t="s">
        <v>3</v>
      </c>
    </row>
    <row r="5" spans="1:14" ht="20.100000000000001" customHeight="1" x14ac:dyDescent="0.3">
      <c r="A5" s="222" t="s">
        <v>4</v>
      </c>
      <c r="B5" s="223" t="s">
        <v>5</v>
      </c>
      <c r="C5" s="224"/>
      <c r="D5" s="223" t="s">
        <v>6</v>
      </c>
      <c r="E5" s="224"/>
      <c r="F5" s="223" t="s">
        <v>7</v>
      </c>
      <c r="G5" s="224"/>
      <c r="H5" s="223" t="s">
        <v>8</v>
      </c>
      <c r="I5" s="223"/>
      <c r="J5" s="218" t="s">
        <v>9</v>
      </c>
      <c r="K5" s="219"/>
    </row>
    <row r="6" spans="1:14" ht="20.100000000000001" customHeight="1" x14ac:dyDescent="0.3">
      <c r="A6" s="222"/>
      <c r="B6" s="223"/>
      <c r="C6" s="224"/>
      <c r="D6" s="223"/>
      <c r="E6" s="224"/>
      <c r="F6" s="223"/>
      <c r="G6" s="224"/>
      <c r="H6" s="223"/>
      <c r="I6" s="223"/>
      <c r="J6" s="218"/>
      <c r="K6" s="219"/>
    </row>
    <row r="7" spans="1:14" ht="20.100000000000001" customHeight="1" x14ac:dyDescent="0.3">
      <c r="A7" s="222"/>
      <c r="B7" s="203" t="s">
        <v>10</v>
      </c>
      <c r="C7" s="204" t="s">
        <v>11</v>
      </c>
      <c r="D7" s="203" t="s">
        <v>10</v>
      </c>
      <c r="E7" s="204" t="s">
        <v>11</v>
      </c>
      <c r="F7" s="203" t="s">
        <v>10</v>
      </c>
      <c r="G7" s="204" t="s">
        <v>11</v>
      </c>
      <c r="H7" s="205" t="s">
        <v>10</v>
      </c>
      <c r="I7" s="204" t="s">
        <v>11</v>
      </c>
      <c r="J7" s="205" t="s">
        <v>10</v>
      </c>
      <c r="K7" s="204" t="s">
        <v>11</v>
      </c>
    </row>
    <row r="8" spans="1:14" ht="20.100000000000001" customHeight="1" x14ac:dyDescent="0.3">
      <c r="A8" s="21" t="s">
        <v>12</v>
      </c>
      <c r="B8" s="203">
        <v>4043</v>
      </c>
      <c r="C8" s="202">
        <v>77.510000000000005</v>
      </c>
      <c r="D8" s="203">
        <v>1394</v>
      </c>
      <c r="E8" s="206">
        <v>25.72</v>
      </c>
      <c r="F8" s="203">
        <v>5426</v>
      </c>
      <c r="G8" s="202">
        <v>103.05</v>
      </c>
      <c r="H8" s="203">
        <v>11</v>
      </c>
      <c r="I8" s="202">
        <v>0.18</v>
      </c>
      <c r="J8" s="203">
        <f>B8+D8-F8-H8</f>
        <v>0</v>
      </c>
      <c r="K8" s="202">
        <f>C8+E8-G8-I8</f>
        <v>0</v>
      </c>
    </row>
    <row r="9" spans="1:14" ht="20.100000000000001" customHeight="1" x14ac:dyDescent="0.3">
      <c r="A9" s="21" t="s">
        <v>13</v>
      </c>
      <c r="B9" s="203">
        <v>2391</v>
      </c>
      <c r="C9" s="202">
        <v>90.61</v>
      </c>
      <c r="D9" s="203">
        <v>1242</v>
      </c>
      <c r="E9" s="206">
        <v>46.62</v>
      </c>
      <c r="F9" s="203">
        <v>3424</v>
      </c>
      <c r="G9" s="202">
        <v>131.15</v>
      </c>
      <c r="H9" s="203">
        <v>3</v>
      </c>
      <c r="I9" s="202">
        <v>0.12</v>
      </c>
      <c r="J9" s="203">
        <f>B9+D9-F9-H9</f>
        <v>206</v>
      </c>
      <c r="K9" s="202">
        <f t="shared" ref="J9:K19" si="0">C9+E9-G9-I9</f>
        <v>5.96</v>
      </c>
      <c r="M9" s="212"/>
    </row>
    <row r="10" spans="1:14" ht="20.100000000000001" customHeight="1" x14ac:dyDescent="0.3">
      <c r="A10" s="21" t="s">
        <v>14</v>
      </c>
      <c r="B10" s="203">
        <v>2391</v>
      </c>
      <c r="C10" s="202">
        <v>90.61</v>
      </c>
      <c r="D10" s="203">
        <v>1242</v>
      </c>
      <c r="E10" s="206">
        <v>46.62</v>
      </c>
      <c r="F10" s="203">
        <v>3424</v>
      </c>
      <c r="G10" s="202">
        <v>131.15</v>
      </c>
      <c r="H10" s="203">
        <v>3</v>
      </c>
      <c r="I10" s="202">
        <v>0.12</v>
      </c>
      <c r="J10" s="203">
        <f>B10+D10-F10-H10</f>
        <v>206</v>
      </c>
      <c r="K10" s="202">
        <f t="shared" si="0"/>
        <v>5.96</v>
      </c>
    </row>
    <row r="11" spans="1:14" ht="20.100000000000001" customHeight="1" x14ac:dyDescent="0.3">
      <c r="A11" s="21" t="s">
        <v>15</v>
      </c>
      <c r="B11" s="203">
        <v>0</v>
      </c>
      <c r="C11" s="202">
        <v>0</v>
      </c>
      <c r="D11" s="203">
        <v>0</v>
      </c>
      <c r="E11" s="206">
        <v>0</v>
      </c>
      <c r="F11" s="202">
        <v>0</v>
      </c>
      <c r="G11" s="202">
        <v>0</v>
      </c>
      <c r="H11" s="132">
        <v>0</v>
      </c>
      <c r="I11" s="202">
        <v>0</v>
      </c>
      <c r="J11" s="203">
        <f t="shared" si="0"/>
        <v>0</v>
      </c>
      <c r="K11" s="202">
        <f t="shared" si="0"/>
        <v>0</v>
      </c>
    </row>
    <row r="12" spans="1:14" ht="20.100000000000001" customHeight="1" x14ac:dyDescent="0.3">
      <c r="A12" s="21" t="s">
        <v>16</v>
      </c>
      <c r="B12" s="203">
        <v>3564</v>
      </c>
      <c r="C12" s="202">
        <v>161.1</v>
      </c>
      <c r="D12" s="203">
        <v>3698</v>
      </c>
      <c r="E12" s="206">
        <v>164.32</v>
      </c>
      <c r="F12" s="203">
        <f>970+6028</f>
        <v>6998</v>
      </c>
      <c r="G12" s="202">
        <f>45.1288+268.43</f>
        <v>313.56</v>
      </c>
      <c r="H12" s="129">
        <v>0</v>
      </c>
      <c r="I12" s="202">
        <v>0</v>
      </c>
      <c r="J12" s="203">
        <f t="shared" si="0"/>
        <v>264</v>
      </c>
      <c r="K12" s="202">
        <f t="shared" si="0"/>
        <v>11.86</v>
      </c>
      <c r="M12" s="212"/>
    </row>
    <row r="13" spans="1:14" ht="20.100000000000001" customHeight="1" x14ac:dyDescent="0.3">
      <c r="A13" s="21" t="s">
        <v>17</v>
      </c>
      <c r="B13" s="203">
        <v>392</v>
      </c>
      <c r="C13" s="202">
        <v>2.73</v>
      </c>
      <c r="D13" s="203">
        <v>2940</v>
      </c>
      <c r="E13" s="206">
        <v>20.7</v>
      </c>
      <c r="F13" s="203">
        <v>2716</v>
      </c>
      <c r="G13" s="202">
        <v>19.079999999999998</v>
      </c>
      <c r="H13" s="203">
        <v>1</v>
      </c>
      <c r="I13" s="202">
        <v>0.01</v>
      </c>
      <c r="J13" s="203">
        <f t="shared" si="0"/>
        <v>615</v>
      </c>
      <c r="K13" s="202">
        <f t="shared" si="0"/>
        <v>4.34</v>
      </c>
      <c r="N13" s="212"/>
    </row>
    <row r="14" spans="1:14" ht="20.100000000000001" customHeight="1" x14ac:dyDescent="0.3">
      <c r="A14" s="21" t="s">
        <v>18</v>
      </c>
      <c r="B14" s="203">
        <v>457</v>
      </c>
      <c r="C14" s="202">
        <v>9</v>
      </c>
      <c r="D14" s="203">
        <v>1147</v>
      </c>
      <c r="E14" s="206">
        <v>22.91</v>
      </c>
      <c r="F14" s="203">
        <v>1276</v>
      </c>
      <c r="G14" s="202">
        <v>25.15</v>
      </c>
      <c r="H14" s="203">
        <v>0</v>
      </c>
      <c r="I14" s="202">
        <v>0</v>
      </c>
      <c r="J14" s="203">
        <f>B14+D14-F14-H14</f>
        <v>328</v>
      </c>
      <c r="K14" s="202">
        <f t="shared" si="0"/>
        <v>6.76</v>
      </c>
    </row>
    <row r="15" spans="1:14" ht="20.100000000000001" customHeight="1" x14ac:dyDescent="0.3">
      <c r="A15" s="21" t="s">
        <v>19</v>
      </c>
      <c r="B15" s="203">
        <v>164</v>
      </c>
      <c r="C15" s="202">
        <v>6.46</v>
      </c>
      <c r="D15" s="203">
        <v>0</v>
      </c>
      <c r="E15" s="206">
        <v>0</v>
      </c>
      <c r="F15" s="203">
        <v>164</v>
      </c>
      <c r="G15" s="202">
        <v>6.48</v>
      </c>
      <c r="H15" s="203">
        <v>0</v>
      </c>
      <c r="I15" s="202">
        <v>0</v>
      </c>
      <c r="J15" s="203">
        <f t="shared" si="0"/>
        <v>0</v>
      </c>
      <c r="K15" s="202">
        <f t="shared" si="0"/>
        <v>-0.02</v>
      </c>
    </row>
    <row r="16" spans="1:14" ht="20.100000000000001" customHeight="1" x14ac:dyDescent="0.3">
      <c r="A16" s="21" t="s">
        <v>20</v>
      </c>
      <c r="B16" s="203">
        <v>0</v>
      </c>
      <c r="C16" s="202">
        <v>0</v>
      </c>
      <c r="D16" s="203">
        <v>0</v>
      </c>
      <c r="E16" s="206">
        <v>0</v>
      </c>
      <c r="F16" s="203">
        <v>0</v>
      </c>
      <c r="G16" s="202">
        <v>0</v>
      </c>
      <c r="H16" s="202">
        <v>0</v>
      </c>
      <c r="I16" s="202">
        <v>0</v>
      </c>
      <c r="J16" s="203">
        <f>J17</f>
        <v>0</v>
      </c>
      <c r="K16" s="202">
        <f t="shared" si="0"/>
        <v>0</v>
      </c>
      <c r="N16" s="213"/>
    </row>
    <row r="17" spans="1:14" ht="20.100000000000001" customHeight="1" x14ac:dyDescent="0.3">
      <c r="A17" s="21" t="s">
        <v>21</v>
      </c>
      <c r="B17" s="203">
        <v>0</v>
      </c>
      <c r="C17" s="202">
        <v>0</v>
      </c>
      <c r="D17" s="203">
        <v>0</v>
      </c>
      <c r="E17" s="206">
        <v>0</v>
      </c>
      <c r="F17" s="203">
        <v>0</v>
      </c>
      <c r="G17" s="202">
        <v>0</v>
      </c>
      <c r="H17" s="202">
        <v>0</v>
      </c>
      <c r="I17" s="202">
        <v>0</v>
      </c>
      <c r="J17" s="203">
        <f t="shared" si="0"/>
        <v>0</v>
      </c>
      <c r="K17" s="202">
        <f t="shared" si="0"/>
        <v>0</v>
      </c>
    </row>
    <row r="18" spans="1:14" ht="20.100000000000001" customHeight="1" x14ac:dyDescent="0.3">
      <c r="A18" s="21" t="s">
        <v>22</v>
      </c>
      <c r="B18" s="203">
        <v>0</v>
      </c>
      <c r="C18" s="202">
        <v>0</v>
      </c>
      <c r="D18" s="203">
        <v>0</v>
      </c>
      <c r="E18" s="206">
        <v>0</v>
      </c>
      <c r="F18" s="203">
        <v>0</v>
      </c>
      <c r="G18" s="202">
        <v>0</v>
      </c>
      <c r="H18" s="202">
        <v>0</v>
      </c>
      <c r="I18" s="202">
        <v>0</v>
      </c>
      <c r="J18" s="203">
        <f t="shared" si="0"/>
        <v>0</v>
      </c>
      <c r="K18" s="202">
        <f t="shared" si="0"/>
        <v>0</v>
      </c>
    </row>
    <row r="19" spans="1:14" ht="20.100000000000001" customHeight="1" x14ac:dyDescent="0.3">
      <c r="A19" s="21" t="s">
        <v>23</v>
      </c>
      <c r="B19" s="203">
        <v>0</v>
      </c>
      <c r="C19" s="202">
        <v>0</v>
      </c>
      <c r="D19" s="203">
        <v>0</v>
      </c>
      <c r="E19" s="206">
        <v>0</v>
      </c>
      <c r="F19" s="203">
        <v>0</v>
      </c>
      <c r="G19" s="202">
        <v>0</v>
      </c>
      <c r="H19" s="202">
        <v>0</v>
      </c>
      <c r="I19" s="202">
        <v>0</v>
      </c>
      <c r="J19" s="203">
        <f t="shared" si="0"/>
        <v>0</v>
      </c>
      <c r="K19" s="202">
        <f t="shared" si="0"/>
        <v>0</v>
      </c>
      <c r="N19" s="213"/>
    </row>
    <row r="20" spans="1:14" ht="20.100000000000001" customHeight="1" x14ac:dyDescent="0.3">
      <c r="A20" s="21" t="s">
        <v>24</v>
      </c>
      <c r="B20" s="207">
        <v>0</v>
      </c>
      <c r="C20" s="132">
        <v>0</v>
      </c>
      <c r="D20" s="132">
        <v>0</v>
      </c>
      <c r="E20" s="208">
        <v>0</v>
      </c>
      <c r="F20" s="209">
        <v>0</v>
      </c>
      <c r="G20" s="202">
        <v>0</v>
      </c>
      <c r="H20" s="202">
        <v>0</v>
      </c>
      <c r="I20" s="132">
        <v>0</v>
      </c>
      <c r="J20" s="203">
        <v>0</v>
      </c>
      <c r="K20" s="132">
        <v>0</v>
      </c>
    </row>
    <row r="21" spans="1:14" ht="20.100000000000001" customHeight="1" x14ac:dyDescent="0.3">
      <c r="A21" s="113" t="s">
        <v>25</v>
      </c>
      <c r="B21" s="132">
        <v>11011</v>
      </c>
      <c r="C21" s="129">
        <v>347.41</v>
      </c>
      <c r="D21" s="132">
        <f t="shared" ref="D21:K21" si="1">D8+D9+D12+D13+D14+D15+D16+D20</f>
        <v>10421</v>
      </c>
      <c r="E21" s="208">
        <f t="shared" si="1"/>
        <v>280.27</v>
      </c>
      <c r="F21" s="132">
        <f t="shared" si="1"/>
        <v>20004</v>
      </c>
      <c r="G21" s="129">
        <f t="shared" si="1"/>
        <v>598.47</v>
      </c>
      <c r="H21" s="132">
        <f t="shared" si="1"/>
        <v>15</v>
      </c>
      <c r="I21" s="214">
        <f t="shared" si="1"/>
        <v>0.31</v>
      </c>
      <c r="J21" s="132">
        <f t="shared" si="1"/>
        <v>1413</v>
      </c>
      <c r="K21" s="214">
        <f t="shared" si="1"/>
        <v>28.9</v>
      </c>
    </row>
    <row r="22" spans="1:14" ht="25.35" customHeight="1" x14ac:dyDescent="0.3">
      <c r="A22" s="210" t="s">
        <v>26</v>
      </c>
      <c r="B22" s="210"/>
      <c r="C22" s="210"/>
      <c r="D22" s="210"/>
      <c r="E22" s="210"/>
      <c r="F22" s="210"/>
      <c r="G22" s="210"/>
      <c r="H22" s="210"/>
      <c r="I22" s="210"/>
    </row>
    <row r="23" spans="1:14" ht="22.35" customHeight="1" x14ac:dyDescent="0.3">
      <c r="A23" s="210" t="s">
        <v>27</v>
      </c>
      <c r="B23" s="210"/>
      <c r="C23" s="210"/>
      <c r="D23" s="210"/>
      <c r="E23" s="210"/>
      <c r="F23" s="210"/>
      <c r="G23" s="210"/>
      <c r="H23" s="210"/>
      <c r="I23" s="210"/>
    </row>
    <row r="24" spans="1:14" ht="20.100000000000001" customHeight="1" x14ac:dyDescent="0.45">
      <c r="A24" s="211"/>
    </row>
  </sheetData>
  <mergeCells count="7">
    <mergeCell ref="J5:K6"/>
    <mergeCell ref="A2:I2"/>
    <mergeCell ref="A5:A7"/>
    <mergeCell ref="B5:C6"/>
    <mergeCell ref="D5:E6"/>
    <mergeCell ref="F5:G6"/>
    <mergeCell ref="H5:I6"/>
  </mergeCells>
  <phoneticPr fontId="25" type="noConversion"/>
  <printOptions horizontalCentered="1"/>
  <pageMargins left="0.196850393700787" right="0.196850393700787" top="0.59055118110236204" bottom="0.39370078740157499" header="0.27559055118110198" footer="0.511811023622047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2"/>
  <sheetViews>
    <sheetView view="pageBreakPreview" zoomScaleNormal="100" zoomScaleSheetLayoutView="100" workbookViewId="0">
      <selection activeCell="O16" sqref="O16"/>
    </sheetView>
  </sheetViews>
  <sheetFormatPr defaultColWidth="9" defaultRowHeight="12.75" x14ac:dyDescent="0.3"/>
  <cols>
    <col min="1" max="1" width="16.25" style="180" bestFit="1" customWidth="1"/>
    <col min="2" max="2" width="5.6875" style="180" bestFit="1" customWidth="1"/>
    <col min="3" max="3" width="11.4375" style="181" bestFit="1" customWidth="1"/>
    <col min="4" max="4" width="5.6875" style="181" bestFit="1" customWidth="1"/>
    <col min="5" max="5" width="10.4375" style="181" bestFit="1" customWidth="1"/>
    <col min="6" max="6" width="7.5625" style="181" bestFit="1" customWidth="1"/>
    <col min="7" max="7" width="11.4375" style="181" bestFit="1" customWidth="1"/>
    <col min="8" max="8" width="5.6875" style="181" bestFit="1" customWidth="1"/>
    <col min="9" max="9" width="11.4375" style="181" bestFit="1" customWidth="1"/>
    <col min="10" max="10" width="8" style="182" bestFit="1" customWidth="1"/>
    <col min="11" max="11" width="11.4375" style="182" bestFit="1" customWidth="1"/>
    <col min="12" max="12" width="8" style="182" bestFit="1" customWidth="1"/>
    <col min="13" max="13" width="11.4375" style="182" bestFit="1" customWidth="1"/>
    <col min="14" max="14" width="8" style="182" bestFit="1" customWidth="1"/>
    <col min="15" max="15" width="11.4375" style="182" bestFit="1" customWidth="1"/>
    <col min="16" max="16" width="8" style="182" bestFit="1" customWidth="1"/>
    <col min="17" max="17" width="11.4375" style="182" bestFit="1" customWidth="1"/>
    <col min="18" max="18" width="8" style="182" bestFit="1" customWidth="1"/>
    <col min="19" max="19" width="11.4375" style="182" bestFit="1" customWidth="1"/>
    <col min="20" max="20" width="9.75" style="182" bestFit="1" customWidth="1"/>
    <col min="21" max="21" width="11.4375" style="182" bestFit="1" customWidth="1"/>
    <col min="22" max="22" width="7.125" style="182" bestFit="1" customWidth="1"/>
    <col min="23" max="23" width="10.4375" style="182" bestFit="1" customWidth="1"/>
    <col min="24" max="24" width="8" style="182" bestFit="1" customWidth="1"/>
    <col min="25" max="25" width="11.4375" style="182" bestFit="1" customWidth="1"/>
    <col min="26" max="26" width="8.5" style="180" bestFit="1" customWidth="1"/>
    <col min="27" max="27" width="12.375" style="180" bestFit="1" customWidth="1"/>
    <col min="28" max="44" width="9.125" style="180" customWidth="1"/>
    <col min="45" max="45" width="8.75" style="180" customWidth="1"/>
    <col min="46" max="62" width="9.125" style="180" customWidth="1"/>
    <col min="63" max="63" width="9" style="180" customWidth="1"/>
    <col min="64" max="64" width="9.125" style="180" customWidth="1"/>
    <col min="65" max="65" width="9" style="180" customWidth="1"/>
    <col min="66" max="66" width="10.625" style="180" customWidth="1"/>
    <col min="67" max="16384" width="9" style="180"/>
  </cols>
  <sheetData>
    <row r="1" spans="1:31" s="178" customFormat="1" x14ac:dyDescent="0.4">
      <c r="A1" s="183" t="s">
        <v>28</v>
      </c>
      <c r="B1" s="183"/>
      <c r="C1" s="184"/>
      <c r="D1" s="184"/>
      <c r="E1" s="184"/>
      <c r="F1" s="184"/>
      <c r="G1" s="184"/>
      <c r="H1" s="184"/>
      <c r="I1" s="184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1:31" s="178" customFormat="1" x14ac:dyDescent="0.4">
      <c r="A2" s="226" t="s">
        <v>29</v>
      </c>
      <c r="B2" s="226"/>
      <c r="C2" s="226"/>
      <c r="D2" s="226"/>
      <c r="E2" s="226"/>
      <c r="F2" s="226"/>
      <c r="G2" s="226"/>
      <c r="H2" s="226"/>
      <c r="I2" s="226"/>
      <c r="J2" s="226" t="s">
        <v>29</v>
      </c>
      <c r="K2" s="226"/>
      <c r="L2" s="226"/>
      <c r="M2" s="226"/>
      <c r="N2" s="226"/>
      <c r="O2" s="226"/>
      <c r="P2" s="226"/>
      <c r="Q2" s="226"/>
      <c r="R2" s="226" t="s">
        <v>29</v>
      </c>
      <c r="S2" s="226"/>
      <c r="T2" s="226"/>
      <c r="U2" s="226"/>
      <c r="V2" s="226"/>
      <c r="W2" s="226"/>
      <c r="X2" s="226"/>
      <c r="Y2" s="226"/>
      <c r="Z2" s="226"/>
      <c r="AA2" s="226"/>
      <c r="AB2" s="197"/>
      <c r="AC2" s="197"/>
      <c r="AD2" s="197"/>
      <c r="AE2" s="197"/>
    </row>
    <row r="3" spans="1:31" s="178" customFormat="1" x14ac:dyDescent="0.4">
      <c r="A3" s="277" t="s">
        <v>2</v>
      </c>
      <c r="B3" s="277"/>
      <c r="C3" s="277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31" s="178" customFormat="1" x14ac:dyDescent="0.4">
      <c r="A4" s="278" t="s">
        <v>3</v>
      </c>
      <c r="B4" s="278"/>
      <c r="C4" s="278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</row>
    <row r="5" spans="1:31" s="179" customFormat="1" x14ac:dyDescent="0.3">
      <c r="A5" s="225" t="s">
        <v>30</v>
      </c>
      <c r="B5" s="227" t="s">
        <v>31</v>
      </c>
      <c r="C5" s="227"/>
      <c r="D5" s="227" t="s">
        <v>32</v>
      </c>
      <c r="E5" s="227"/>
      <c r="F5" s="227" t="s">
        <v>33</v>
      </c>
      <c r="G5" s="227"/>
      <c r="H5" s="227" t="s">
        <v>34</v>
      </c>
      <c r="I5" s="227"/>
      <c r="J5" s="228" t="s">
        <v>35</v>
      </c>
      <c r="K5" s="229"/>
      <c r="L5" s="228" t="s">
        <v>36</v>
      </c>
      <c r="M5" s="229"/>
      <c r="N5" s="228" t="s">
        <v>37</v>
      </c>
      <c r="O5" s="229"/>
      <c r="P5" s="228" t="s">
        <v>38</v>
      </c>
      <c r="Q5" s="229"/>
      <c r="R5" s="228" t="s">
        <v>39</v>
      </c>
      <c r="S5" s="229"/>
      <c r="T5" s="228" t="s">
        <v>40</v>
      </c>
      <c r="U5" s="229"/>
      <c r="V5" s="228" t="s">
        <v>41</v>
      </c>
      <c r="W5" s="229"/>
      <c r="X5" s="228" t="s">
        <v>42</v>
      </c>
      <c r="Y5" s="229"/>
      <c r="Z5" s="227" t="s">
        <v>25</v>
      </c>
      <c r="AA5" s="227"/>
    </row>
    <row r="6" spans="1:31" s="179" customFormat="1" x14ac:dyDescent="0.3">
      <c r="A6" s="225"/>
      <c r="B6" s="187" t="s">
        <v>43</v>
      </c>
      <c r="C6" s="187" t="s">
        <v>44</v>
      </c>
      <c r="D6" s="187" t="s">
        <v>43</v>
      </c>
      <c r="E6" s="187" t="s">
        <v>44</v>
      </c>
      <c r="F6" s="187" t="s">
        <v>43</v>
      </c>
      <c r="G6" s="187" t="s">
        <v>44</v>
      </c>
      <c r="H6" s="187" t="s">
        <v>43</v>
      </c>
      <c r="I6" s="187" t="s">
        <v>44</v>
      </c>
      <c r="J6" s="187" t="s">
        <v>43</v>
      </c>
      <c r="K6" s="187" t="s">
        <v>44</v>
      </c>
      <c r="L6" s="187" t="s">
        <v>43</v>
      </c>
      <c r="M6" s="187" t="s">
        <v>44</v>
      </c>
      <c r="N6" s="187" t="s">
        <v>43</v>
      </c>
      <c r="O6" s="187" t="s">
        <v>44</v>
      </c>
      <c r="P6" s="187" t="s">
        <v>43</v>
      </c>
      <c r="Q6" s="187" t="s">
        <v>44</v>
      </c>
      <c r="R6" s="187" t="s">
        <v>43</v>
      </c>
      <c r="S6" s="187" t="s">
        <v>44</v>
      </c>
      <c r="T6" s="187" t="s">
        <v>43</v>
      </c>
      <c r="U6" s="187" t="s">
        <v>44</v>
      </c>
      <c r="V6" s="187" t="s">
        <v>43</v>
      </c>
      <c r="W6" s="187" t="s">
        <v>44</v>
      </c>
      <c r="X6" s="187" t="s">
        <v>43</v>
      </c>
      <c r="Y6" s="187" t="s">
        <v>44</v>
      </c>
      <c r="Z6" s="186" t="s">
        <v>43</v>
      </c>
      <c r="AA6" s="186" t="s">
        <v>44</v>
      </c>
    </row>
    <row r="7" spans="1:31" x14ac:dyDescent="0.3">
      <c r="A7" s="188" t="s">
        <v>45</v>
      </c>
      <c r="B7" s="189">
        <v>23</v>
      </c>
      <c r="C7" s="190">
        <v>230.2</v>
      </c>
      <c r="D7" s="189">
        <v>0</v>
      </c>
      <c r="E7" s="190">
        <v>0</v>
      </c>
      <c r="F7" s="189">
        <v>44</v>
      </c>
      <c r="G7" s="190">
        <v>435.1</v>
      </c>
      <c r="H7" s="189">
        <v>5</v>
      </c>
      <c r="I7" s="190">
        <v>52.5</v>
      </c>
      <c r="J7" s="190">
        <v>28</v>
      </c>
      <c r="K7" s="190">
        <v>274.39999999999998</v>
      </c>
      <c r="L7" s="190">
        <v>0</v>
      </c>
      <c r="M7" s="190">
        <v>0</v>
      </c>
      <c r="N7" s="190">
        <v>9</v>
      </c>
      <c r="O7" s="190">
        <v>89.5</v>
      </c>
      <c r="P7" s="190">
        <v>8</v>
      </c>
      <c r="Q7" s="190">
        <v>79.900000000000006</v>
      </c>
      <c r="R7" s="190">
        <v>11</v>
      </c>
      <c r="S7" s="190">
        <v>106.7</v>
      </c>
      <c r="T7" s="190">
        <v>34</v>
      </c>
      <c r="U7" s="190">
        <v>339.5</v>
      </c>
      <c r="V7" s="190">
        <v>0</v>
      </c>
      <c r="W7" s="190">
        <v>0</v>
      </c>
      <c r="X7" s="190">
        <v>8</v>
      </c>
      <c r="Y7" s="190">
        <v>79.5</v>
      </c>
      <c r="Z7" s="189">
        <f>SUMIF($B$6:$Y$6,$Z$6,B7:Y7)</f>
        <v>170</v>
      </c>
      <c r="AA7" s="190">
        <f ca="1">SUMIF($B$6:$Y$6,$Z$6,C7:Y7)</f>
        <v>1687.3</v>
      </c>
    </row>
    <row r="8" spans="1:31" x14ac:dyDescent="0.3">
      <c r="A8" s="188" t="s">
        <v>46</v>
      </c>
      <c r="B8" s="189">
        <v>27</v>
      </c>
      <c r="C8" s="190">
        <v>387</v>
      </c>
      <c r="D8" s="189">
        <v>0</v>
      </c>
      <c r="E8" s="190">
        <v>0</v>
      </c>
      <c r="F8" s="189">
        <v>40</v>
      </c>
      <c r="G8" s="190">
        <v>564.79999999999995</v>
      </c>
      <c r="H8" s="189">
        <v>4</v>
      </c>
      <c r="I8" s="190">
        <v>59.3</v>
      </c>
      <c r="J8" s="190">
        <v>29</v>
      </c>
      <c r="K8" s="190">
        <v>401.3</v>
      </c>
      <c r="L8" s="190">
        <v>0</v>
      </c>
      <c r="M8" s="190">
        <v>0</v>
      </c>
      <c r="N8" s="190">
        <v>12</v>
      </c>
      <c r="O8" s="190">
        <v>161.69999999999999</v>
      </c>
      <c r="P8" s="190">
        <v>12</v>
      </c>
      <c r="Q8" s="190">
        <v>169</v>
      </c>
      <c r="R8" s="190">
        <v>6</v>
      </c>
      <c r="S8" s="190">
        <v>86.5</v>
      </c>
      <c r="T8" s="190">
        <v>50</v>
      </c>
      <c r="U8" s="190">
        <v>713.6</v>
      </c>
      <c r="V8" s="190">
        <v>0</v>
      </c>
      <c r="W8" s="190">
        <v>0</v>
      </c>
      <c r="X8" s="190">
        <v>2</v>
      </c>
      <c r="Y8" s="190">
        <v>28.7</v>
      </c>
      <c r="Z8" s="189">
        <f t="shared" ref="Z8:Z21" si="0">SUMIF($B$6:$Y$6,$Z$6,B8:Y8)</f>
        <v>182</v>
      </c>
      <c r="AA8" s="190">
        <f t="shared" ref="AA8:AA21" ca="1" si="1">SUMIF($B$6:$Y$6,$Z$6,C8:Y8)</f>
        <v>2571.9</v>
      </c>
    </row>
    <row r="9" spans="1:31" x14ac:dyDescent="0.3">
      <c r="A9" s="188" t="s">
        <v>47</v>
      </c>
      <c r="B9" s="189">
        <v>195</v>
      </c>
      <c r="C9" s="190">
        <v>4035.3</v>
      </c>
      <c r="D9" s="189">
        <v>0</v>
      </c>
      <c r="E9" s="190">
        <v>0</v>
      </c>
      <c r="F9" s="189">
        <v>220</v>
      </c>
      <c r="G9" s="190">
        <v>4508.8</v>
      </c>
      <c r="H9" s="189">
        <v>58</v>
      </c>
      <c r="I9" s="190">
        <v>1195.4000000000001</v>
      </c>
      <c r="J9" s="190">
        <v>164</v>
      </c>
      <c r="K9" s="190">
        <v>3369.4</v>
      </c>
      <c r="L9" s="190">
        <v>0</v>
      </c>
      <c r="M9" s="190">
        <v>0</v>
      </c>
      <c r="N9" s="190">
        <v>15</v>
      </c>
      <c r="O9" s="190">
        <v>313</v>
      </c>
      <c r="P9" s="190">
        <v>45</v>
      </c>
      <c r="Q9" s="190">
        <v>934.9</v>
      </c>
      <c r="R9" s="190">
        <v>60</v>
      </c>
      <c r="S9" s="190">
        <v>1250.7</v>
      </c>
      <c r="T9" s="190">
        <v>254</v>
      </c>
      <c r="U9" s="190">
        <v>5231.3</v>
      </c>
      <c r="V9" s="190">
        <v>0</v>
      </c>
      <c r="W9" s="190">
        <v>0</v>
      </c>
      <c r="X9" s="190">
        <v>31</v>
      </c>
      <c r="Y9" s="190">
        <v>619.5</v>
      </c>
      <c r="Z9" s="189">
        <f t="shared" si="0"/>
        <v>1042</v>
      </c>
      <c r="AA9" s="190">
        <f t="shared" ca="1" si="1"/>
        <v>21458.3</v>
      </c>
    </row>
    <row r="10" spans="1:31" x14ac:dyDescent="0.3">
      <c r="A10" s="188" t="s">
        <v>48</v>
      </c>
      <c r="B10" s="189">
        <v>78</v>
      </c>
      <c r="C10" s="190">
        <v>2274.1</v>
      </c>
      <c r="D10" s="189">
        <v>0</v>
      </c>
      <c r="E10" s="190">
        <v>0</v>
      </c>
      <c r="F10" s="189">
        <v>108</v>
      </c>
      <c r="G10" s="190">
        <v>3103.4</v>
      </c>
      <c r="H10" s="189">
        <v>16</v>
      </c>
      <c r="I10" s="190">
        <v>474.8</v>
      </c>
      <c r="J10" s="190">
        <v>95</v>
      </c>
      <c r="K10" s="190">
        <v>2743.6</v>
      </c>
      <c r="L10" s="190">
        <v>0</v>
      </c>
      <c r="M10" s="190">
        <v>0</v>
      </c>
      <c r="N10" s="190">
        <v>0</v>
      </c>
      <c r="O10" s="190">
        <v>0</v>
      </c>
      <c r="P10" s="190">
        <v>21</v>
      </c>
      <c r="Q10" s="190">
        <v>612.1</v>
      </c>
      <c r="R10" s="190">
        <v>23</v>
      </c>
      <c r="S10" s="190">
        <v>680</v>
      </c>
      <c r="T10" s="190">
        <v>101</v>
      </c>
      <c r="U10" s="190">
        <v>2908.3</v>
      </c>
      <c r="V10" s="190">
        <v>0</v>
      </c>
      <c r="W10" s="190">
        <v>0</v>
      </c>
      <c r="X10" s="190">
        <v>8</v>
      </c>
      <c r="Y10" s="190">
        <v>227.2</v>
      </c>
      <c r="Z10" s="189">
        <f t="shared" si="0"/>
        <v>450</v>
      </c>
      <c r="AA10" s="190">
        <f t="shared" ca="1" si="1"/>
        <v>13023.5</v>
      </c>
    </row>
    <row r="11" spans="1:31" x14ac:dyDescent="0.3">
      <c r="A11" s="188" t="s">
        <v>49</v>
      </c>
      <c r="B11" s="189">
        <v>124</v>
      </c>
      <c r="C11" s="190">
        <v>5248.1</v>
      </c>
      <c r="D11" s="189">
        <v>0</v>
      </c>
      <c r="E11" s="190">
        <v>0</v>
      </c>
      <c r="F11" s="189">
        <v>193</v>
      </c>
      <c r="G11" s="190">
        <v>8181.2</v>
      </c>
      <c r="H11" s="189">
        <v>40</v>
      </c>
      <c r="I11" s="190">
        <v>1712</v>
      </c>
      <c r="J11" s="190">
        <v>107</v>
      </c>
      <c r="K11" s="190">
        <v>4429.8999999999996</v>
      </c>
      <c r="L11" s="190">
        <v>0</v>
      </c>
      <c r="M11" s="190">
        <v>0</v>
      </c>
      <c r="N11" s="190">
        <v>72</v>
      </c>
      <c r="O11" s="190">
        <v>3108.9</v>
      </c>
      <c r="P11" s="190">
        <v>41</v>
      </c>
      <c r="Q11" s="190">
        <v>1821.2</v>
      </c>
      <c r="R11" s="190">
        <v>37</v>
      </c>
      <c r="S11" s="190">
        <v>1633.9</v>
      </c>
      <c r="T11" s="190">
        <v>160</v>
      </c>
      <c r="U11" s="190">
        <v>6697.5</v>
      </c>
      <c r="V11" s="190">
        <v>0</v>
      </c>
      <c r="W11" s="190">
        <v>0</v>
      </c>
      <c r="X11" s="190">
        <v>18</v>
      </c>
      <c r="Y11" s="190">
        <v>765</v>
      </c>
      <c r="Z11" s="189">
        <f t="shared" si="0"/>
        <v>792</v>
      </c>
      <c r="AA11" s="190">
        <f t="shared" ca="1" si="1"/>
        <v>33597.699999999997</v>
      </c>
    </row>
    <row r="12" spans="1:31" x14ac:dyDescent="0.3">
      <c r="A12" s="188" t="s">
        <v>50</v>
      </c>
      <c r="B12" s="189">
        <v>0</v>
      </c>
      <c r="C12" s="190">
        <v>0</v>
      </c>
      <c r="D12" s="189">
        <v>0</v>
      </c>
      <c r="E12" s="190">
        <v>0</v>
      </c>
      <c r="F12" s="189">
        <v>0</v>
      </c>
      <c r="G12" s="190">
        <v>0</v>
      </c>
      <c r="H12" s="189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89">
        <f t="shared" si="0"/>
        <v>0</v>
      </c>
      <c r="AA12" s="190">
        <f t="shared" ca="1" si="1"/>
        <v>0</v>
      </c>
    </row>
    <row r="13" spans="1:31" x14ac:dyDescent="0.3">
      <c r="A13" s="188" t="s">
        <v>51</v>
      </c>
      <c r="B13" s="189">
        <v>406</v>
      </c>
      <c r="C13" s="190">
        <v>18053.5</v>
      </c>
      <c r="D13" s="189">
        <v>115</v>
      </c>
      <c r="E13" s="190">
        <v>4968.3</v>
      </c>
      <c r="F13" s="189">
        <v>523</v>
      </c>
      <c r="G13" s="190">
        <v>22466.7</v>
      </c>
      <c r="H13" s="189">
        <v>123</v>
      </c>
      <c r="I13" s="190">
        <v>5398</v>
      </c>
      <c r="J13" s="190">
        <v>54</v>
      </c>
      <c r="K13" s="190">
        <v>2266.1999999999998</v>
      </c>
      <c r="L13" s="190">
        <v>630</v>
      </c>
      <c r="M13" s="190">
        <v>27902.1</v>
      </c>
      <c r="N13" s="190">
        <v>207</v>
      </c>
      <c r="O13" s="190">
        <v>9400.2000000000007</v>
      </c>
      <c r="P13" s="190">
        <v>131</v>
      </c>
      <c r="Q13" s="190">
        <v>5739.7</v>
      </c>
      <c r="R13" s="190">
        <v>509</v>
      </c>
      <c r="S13" s="190">
        <v>22467.4</v>
      </c>
      <c r="T13" s="190">
        <v>469</v>
      </c>
      <c r="U13" s="190">
        <v>19866.400000000001</v>
      </c>
      <c r="V13" s="190">
        <v>46</v>
      </c>
      <c r="W13" s="190">
        <v>1678.5</v>
      </c>
      <c r="X13" s="190">
        <v>156</v>
      </c>
      <c r="Y13" s="190">
        <v>6415.1</v>
      </c>
      <c r="Z13" s="189">
        <f t="shared" si="0"/>
        <v>3369</v>
      </c>
      <c r="AA13" s="190">
        <f t="shared" ca="1" si="1"/>
        <v>146622.1</v>
      </c>
    </row>
    <row r="14" spans="1:31" x14ac:dyDescent="0.3">
      <c r="A14" s="188" t="s">
        <v>52</v>
      </c>
      <c r="B14" s="189">
        <v>41</v>
      </c>
      <c r="C14" s="190">
        <v>2140.6</v>
      </c>
      <c r="D14" s="189">
        <v>6</v>
      </c>
      <c r="E14" s="190">
        <v>298.60000000000002</v>
      </c>
      <c r="F14" s="189">
        <v>20</v>
      </c>
      <c r="G14" s="190">
        <v>1109.7</v>
      </c>
      <c r="H14" s="189">
        <v>18</v>
      </c>
      <c r="I14" s="190">
        <v>977.3</v>
      </c>
      <c r="J14" s="190">
        <v>6</v>
      </c>
      <c r="K14" s="190">
        <v>315.2</v>
      </c>
      <c r="L14" s="190">
        <v>84</v>
      </c>
      <c r="M14" s="190">
        <v>4578.5</v>
      </c>
      <c r="N14" s="190">
        <v>23</v>
      </c>
      <c r="O14" s="190">
        <v>1311.7</v>
      </c>
      <c r="P14" s="190">
        <v>9</v>
      </c>
      <c r="Q14" s="190">
        <v>490.7</v>
      </c>
      <c r="R14" s="190">
        <v>40</v>
      </c>
      <c r="S14" s="190">
        <v>2137.3000000000002</v>
      </c>
      <c r="T14" s="190">
        <v>61</v>
      </c>
      <c r="U14" s="190">
        <v>3174.3</v>
      </c>
      <c r="V14" s="190">
        <v>0</v>
      </c>
      <c r="W14" s="190">
        <v>0</v>
      </c>
      <c r="X14" s="190">
        <v>21</v>
      </c>
      <c r="Y14" s="190">
        <v>1166.9000000000001</v>
      </c>
      <c r="Z14" s="189">
        <f t="shared" si="0"/>
        <v>329</v>
      </c>
      <c r="AA14" s="190">
        <f t="shared" ca="1" si="1"/>
        <v>17700.8</v>
      </c>
    </row>
    <row r="15" spans="1:31" x14ac:dyDescent="0.3">
      <c r="A15" s="188" t="s">
        <v>53</v>
      </c>
      <c r="B15" s="189">
        <v>24</v>
      </c>
      <c r="C15" s="190">
        <v>172.8</v>
      </c>
      <c r="D15" s="189">
        <v>0</v>
      </c>
      <c r="E15" s="190">
        <v>0</v>
      </c>
      <c r="F15" s="189">
        <v>402</v>
      </c>
      <c r="G15" s="190">
        <v>2822.7</v>
      </c>
      <c r="H15" s="189">
        <v>153</v>
      </c>
      <c r="I15" s="190">
        <v>1090.9000000000001</v>
      </c>
      <c r="J15" s="190">
        <v>270</v>
      </c>
      <c r="K15" s="190">
        <v>1902.6</v>
      </c>
      <c r="L15" s="190">
        <v>393</v>
      </c>
      <c r="M15" s="190">
        <v>2762.2</v>
      </c>
      <c r="N15" s="190">
        <v>0</v>
      </c>
      <c r="O15" s="190">
        <v>0</v>
      </c>
      <c r="P15" s="190">
        <v>142</v>
      </c>
      <c r="Q15" s="190">
        <v>994.7</v>
      </c>
      <c r="R15" s="190">
        <v>262</v>
      </c>
      <c r="S15" s="190">
        <v>1838.7</v>
      </c>
      <c r="T15" s="190">
        <v>1033</v>
      </c>
      <c r="U15" s="190">
        <v>7325</v>
      </c>
      <c r="V15" s="190">
        <v>0</v>
      </c>
      <c r="W15" s="190">
        <v>0</v>
      </c>
      <c r="X15" s="190">
        <v>261</v>
      </c>
      <c r="Y15" s="190">
        <v>1793.2</v>
      </c>
      <c r="Z15" s="189">
        <f t="shared" si="0"/>
        <v>2940</v>
      </c>
      <c r="AA15" s="190">
        <f t="shared" ca="1" si="1"/>
        <v>20702.8</v>
      </c>
    </row>
    <row r="16" spans="1:31" x14ac:dyDescent="0.3">
      <c r="A16" s="188" t="s">
        <v>54</v>
      </c>
      <c r="B16" s="189">
        <v>28</v>
      </c>
      <c r="C16" s="190">
        <v>599.1</v>
      </c>
      <c r="D16" s="189">
        <v>0</v>
      </c>
      <c r="E16" s="190">
        <v>0</v>
      </c>
      <c r="F16" s="189">
        <v>334</v>
      </c>
      <c r="G16" s="190">
        <v>6712.7</v>
      </c>
      <c r="H16" s="189">
        <v>6</v>
      </c>
      <c r="I16" s="190">
        <v>118.3</v>
      </c>
      <c r="J16" s="190">
        <v>0</v>
      </c>
      <c r="K16" s="190">
        <v>0</v>
      </c>
      <c r="L16" s="190">
        <v>103</v>
      </c>
      <c r="M16" s="190">
        <v>2082.1999999999998</v>
      </c>
      <c r="N16" s="190">
        <v>0</v>
      </c>
      <c r="O16" s="190">
        <v>0</v>
      </c>
      <c r="P16" s="190">
        <v>80</v>
      </c>
      <c r="Q16" s="190">
        <v>1657.4</v>
      </c>
      <c r="R16" s="190">
        <v>229</v>
      </c>
      <c r="S16" s="190">
        <v>4740.6000000000004</v>
      </c>
      <c r="T16" s="190">
        <v>163</v>
      </c>
      <c r="U16" s="190">
        <v>3099.8</v>
      </c>
      <c r="V16" s="190">
        <v>95</v>
      </c>
      <c r="W16" s="190">
        <v>1822.2</v>
      </c>
      <c r="X16" s="190">
        <v>109</v>
      </c>
      <c r="Y16" s="190">
        <v>2073.1999999999998</v>
      </c>
      <c r="Z16" s="189">
        <f t="shared" si="0"/>
        <v>1147</v>
      </c>
      <c r="AA16" s="190">
        <f t="shared" ca="1" si="1"/>
        <v>22905.5</v>
      </c>
    </row>
    <row r="17" spans="1:27" x14ac:dyDescent="0.3">
      <c r="A17" s="188" t="s">
        <v>55</v>
      </c>
      <c r="B17" s="189">
        <v>0</v>
      </c>
      <c r="C17" s="190">
        <v>0</v>
      </c>
      <c r="D17" s="189">
        <v>0</v>
      </c>
      <c r="E17" s="190">
        <v>0</v>
      </c>
      <c r="F17" s="189">
        <v>0</v>
      </c>
      <c r="G17" s="190">
        <v>0</v>
      </c>
      <c r="H17" s="189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89">
        <f t="shared" si="0"/>
        <v>0</v>
      </c>
      <c r="AA17" s="190">
        <f t="shared" ca="1" si="1"/>
        <v>0</v>
      </c>
    </row>
    <row r="18" spans="1:27" x14ac:dyDescent="0.3">
      <c r="A18" s="191" t="s">
        <v>56</v>
      </c>
      <c r="B18" s="192">
        <v>0</v>
      </c>
      <c r="C18" s="193">
        <v>0</v>
      </c>
      <c r="D18" s="192">
        <v>0</v>
      </c>
      <c r="E18" s="193">
        <v>0</v>
      </c>
      <c r="F18" s="192">
        <v>0</v>
      </c>
      <c r="G18" s="193">
        <v>0</v>
      </c>
      <c r="H18" s="192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3">
        <v>0</v>
      </c>
      <c r="Y18" s="193">
        <v>0</v>
      </c>
      <c r="Z18" s="189">
        <f t="shared" si="0"/>
        <v>0</v>
      </c>
      <c r="AA18" s="190">
        <f t="shared" ca="1" si="1"/>
        <v>0</v>
      </c>
    </row>
    <row r="19" spans="1:27" x14ac:dyDescent="0.3">
      <c r="A19" s="188" t="s">
        <v>57</v>
      </c>
      <c r="B19" s="189">
        <v>0</v>
      </c>
      <c r="C19" s="190">
        <v>0</v>
      </c>
      <c r="D19" s="189">
        <v>0</v>
      </c>
      <c r="E19" s="190">
        <v>0</v>
      </c>
      <c r="F19" s="189">
        <v>0</v>
      </c>
      <c r="G19" s="190">
        <v>0</v>
      </c>
      <c r="H19" s="189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89">
        <f t="shared" si="0"/>
        <v>0</v>
      </c>
      <c r="AA19" s="190">
        <f t="shared" ca="1" si="1"/>
        <v>0</v>
      </c>
    </row>
    <row r="20" spans="1:27" x14ac:dyDescent="0.3">
      <c r="A20" s="188" t="s">
        <v>58</v>
      </c>
      <c r="B20" s="189">
        <v>0</v>
      </c>
      <c r="C20" s="190">
        <v>0</v>
      </c>
      <c r="D20" s="189">
        <v>0</v>
      </c>
      <c r="E20" s="190">
        <v>0</v>
      </c>
      <c r="F20" s="189">
        <v>0</v>
      </c>
      <c r="G20" s="190">
        <v>0</v>
      </c>
      <c r="H20" s="189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89">
        <f t="shared" si="0"/>
        <v>0</v>
      </c>
      <c r="AA20" s="190">
        <f t="shared" ca="1" si="1"/>
        <v>0</v>
      </c>
    </row>
    <row r="21" spans="1:27" x14ac:dyDescent="0.3">
      <c r="A21" s="188" t="s">
        <v>59</v>
      </c>
      <c r="B21" s="189">
        <v>0</v>
      </c>
      <c r="C21" s="190">
        <v>0</v>
      </c>
      <c r="D21" s="189">
        <v>0</v>
      </c>
      <c r="E21" s="190">
        <v>0</v>
      </c>
      <c r="F21" s="189">
        <v>0</v>
      </c>
      <c r="G21" s="190">
        <v>0</v>
      </c>
      <c r="H21" s="189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89">
        <f t="shared" si="0"/>
        <v>0</v>
      </c>
      <c r="AA21" s="190">
        <f t="shared" ca="1" si="1"/>
        <v>0</v>
      </c>
    </row>
    <row r="22" spans="1:27" x14ac:dyDescent="0.3">
      <c r="A22" s="194" t="s">
        <v>60</v>
      </c>
      <c r="B22" s="195">
        <f>SUM(B7:B19)</f>
        <v>946</v>
      </c>
      <c r="C22" s="196">
        <f>SUM(C7:C21)</f>
        <v>33140.699999999997</v>
      </c>
      <c r="D22" s="195">
        <f>SUM(D7:D19)</f>
        <v>121</v>
      </c>
      <c r="E22" s="196">
        <f>SUM(E7:E21)</f>
        <v>5266.9</v>
      </c>
      <c r="F22" s="195">
        <f t="shared" ref="F22:J22" si="2">SUM(F7:F19)</f>
        <v>1884</v>
      </c>
      <c r="G22" s="196">
        <f t="shared" ref="G22:K22" si="3">SUM(G7:G21)</f>
        <v>49905.1</v>
      </c>
      <c r="H22" s="195">
        <f t="shared" si="2"/>
        <v>423</v>
      </c>
      <c r="I22" s="196">
        <f t="shared" si="3"/>
        <v>11078.5</v>
      </c>
      <c r="J22" s="195">
        <f t="shared" si="2"/>
        <v>753</v>
      </c>
      <c r="K22" s="196">
        <f t="shared" si="3"/>
        <v>15702.6</v>
      </c>
      <c r="L22" s="195">
        <f t="shared" ref="L22:P22" si="4">SUM(L7:L19)</f>
        <v>1210</v>
      </c>
      <c r="M22" s="196">
        <f t="shared" ref="M22:Q22" si="5">SUM(M7:M21)</f>
        <v>37325</v>
      </c>
      <c r="N22" s="195">
        <f t="shared" si="4"/>
        <v>338</v>
      </c>
      <c r="O22" s="196">
        <f t="shared" si="5"/>
        <v>14385</v>
      </c>
      <c r="P22" s="195">
        <f t="shared" si="4"/>
        <v>489</v>
      </c>
      <c r="Q22" s="196">
        <f t="shared" si="5"/>
        <v>12499.6</v>
      </c>
      <c r="R22" s="195">
        <f t="shared" ref="R22:V22" si="6">SUM(R7:R19)</f>
        <v>1177</v>
      </c>
      <c r="S22" s="196">
        <f t="shared" ref="S22:W22" si="7">SUM(S7:S21)</f>
        <v>34941.800000000003</v>
      </c>
      <c r="T22" s="195">
        <f t="shared" si="6"/>
        <v>2325</v>
      </c>
      <c r="U22" s="196">
        <f t="shared" si="7"/>
        <v>49355.7</v>
      </c>
      <c r="V22" s="195">
        <f t="shared" si="6"/>
        <v>141</v>
      </c>
      <c r="W22" s="196">
        <f t="shared" si="7"/>
        <v>3500.7</v>
      </c>
      <c r="X22" s="195">
        <f>SUM(X7:X19)</f>
        <v>614</v>
      </c>
      <c r="Y22" s="196">
        <f>SUM(Y7:Y21)</f>
        <v>13168.3</v>
      </c>
      <c r="Z22" s="195">
        <f>SUM(Z7:Z19)</f>
        <v>10421</v>
      </c>
      <c r="AA22" s="196">
        <f ca="1">SUM(AA7:AA21)</f>
        <v>280269.90000000002</v>
      </c>
    </row>
  </sheetData>
  <mergeCells count="20">
    <mergeCell ref="X5:Y5"/>
    <mergeCell ref="Z5:AA5"/>
    <mergeCell ref="A3:C3"/>
    <mergeCell ref="A4:C4"/>
    <mergeCell ref="A5:A6"/>
    <mergeCell ref="A2:I2"/>
    <mergeCell ref="J2:Q2"/>
    <mergeCell ref="R2:Y2"/>
    <mergeCell ref="Z2:AA2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25" type="noConversion"/>
  <printOptions horizontalCentered="1"/>
  <pageMargins left="0.196850393700787" right="0.196850393700787" top="0.59055118110236204" bottom="0.39370078740157499" header="0.196850393700787" footer="0.15748031496063"/>
  <pageSetup paperSize="9" fitToWidth="0" orientation="landscape" blackAndWhite="1" r:id="rId1"/>
  <headerFooter alignWithMargins="0"/>
  <colBreaks count="3" manualBreakCount="3">
    <brk id="9" max="21" man="1"/>
    <brk id="17" max="21" man="1"/>
    <brk id="45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LM77"/>
  <sheetViews>
    <sheetView view="pageBreakPreview" zoomScaleNormal="80" zoomScaleSheetLayoutView="100" workbookViewId="0">
      <pane xSplit="1" ySplit="7" topLeftCell="B50" activePane="bottomRight" state="frozen"/>
      <selection pane="topRight"/>
      <selection pane="bottomLeft"/>
      <selection pane="bottomRight" activeCell="C36" sqref="C36"/>
    </sheetView>
  </sheetViews>
  <sheetFormatPr defaultColWidth="9" defaultRowHeight="15.75" x14ac:dyDescent="0.4"/>
  <cols>
    <col min="1" max="1" width="15.875" style="39" customWidth="1"/>
    <col min="2" max="2" width="28.625" style="39" customWidth="1"/>
    <col min="3" max="3" width="9.375" style="39" customWidth="1"/>
    <col min="4" max="4" width="13" style="40" customWidth="1"/>
    <col min="5" max="5" width="17.5" style="162" customWidth="1"/>
    <col min="6" max="6" width="17.5" style="40" customWidth="1"/>
    <col min="7" max="7" width="15.625" style="40" customWidth="1"/>
    <col min="8" max="8" width="9" style="163"/>
    <col min="9" max="9" width="25.75" style="39" customWidth="1"/>
    <col min="10" max="10" width="9.375" style="39"/>
    <col min="11" max="248" width="9" style="39"/>
    <col min="249" max="249" width="20.25" style="39" customWidth="1"/>
    <col min="250" max="250" width="23.25" style="39" customWidth="1"/>
    <col min="251" max="251" width="13.75" style="39" customWidth="1"/>
    <col min="252" max="252" width="17.25" style="39" customWidth="1"/>
    <col min="253" max="254" width="19.75" style="39" customWidth="1"/>
    <col min="255" max="255" width="13.75" style="39" customWidth="1"/>
    <col min="256" max="257" width="9" style="39" hidden="1" customWidth="1"/>
    <col min="258" max="504" width="9" style="39"/>
    <col min="505" max="505" width="20.25" style="39" customWidth="1"/>
    <col min="506" max="506" width="23.25" style="39" customWidth="1"/>
    <col min="507" max="507" width="13.75" style="39" customWidth="1"/>
    <col min="508" max="508" width="17.25" style="39" customWidth="1"/>
    <col min="509" max="510" width="19.75" style="39" customWidth="1"/>
    <col min="511" max="511" width="13.75" style="39" customWidth="1"/>
    <col min="512" max="513" width="9" style="39" hidden="1" customWidth="1"/>
    <col min="514" max="760" width="9" style="39"/>
    <col min="761" max="761" width="20.25" style="39" customWidth="1"/>
    <col min="762" max="762" width="23.25" style="39" customWidth="1"/>
    <col min="763" max="763" width="13.75" style="39" customWidth="1"/>
    <col min="764" max="764" width="17.25" style="39" customWidth="1"/>
    <col min="765" max="766" width="19.75" style="39" customWidth="1"/>
    <col min="767" max="767" width="13.75" style="39" customWidth="1"/>
    <col min="768" max="769" width="9" style="39" hidden="1" customWidth="1"/>
    <col min="770" max="1016" width="9" style="39"/>
    <col min="1017" max="1017" width="20.25" style="39" customWidth="1"/>
    <col min="1018" max="1018" width="23.25" style="39" customWidth="1"/>
    <col min="1019" max="1019" width="13.75" style="39" customWidth="1"/>
    <col min="1020" max="1020" width="17.25" style="39" customWidth="1"/>
    <col min="1021" max="1022" width="19.75" style="39" customWidth="1"/>
    <col min="1023" max="1023" width="13.75" style="39" customWidth="1"/>
    <col min="1024" max="1025" width="9" style="39" hidden="1" customWidth="1"/>
    <col min="1026" max="1272" width="9" style="39"/>
    <col min="1273" max="1273" width="20.25" style="39" customWidth="1"/>
    <col min="1274" max="1274" width="23.25" style="39" customWidth="1"/>
    <col min="1275" max="1275" width="13.75" style="39" customWidth="1"/>
    <col min="1276" max="1276" width="17.25" style="39" customWidth="1"/>
    <col min="1277" max="1278" width="19.75" style="39" customWidth="1"/>
    <col min="1279" max="1279" width="13.75" style="39" customWidth="1"/>
    <col min="1280" max="1281" width="9" style="39" hidden="1" customWidth="1"/>
    <col min="1282" max="1528" width="9" style="39"/>
    <col min="1529" max="1529" width="20.25" style="39" customWidth="1"/>
    <col min="1530" max="1530" width="23.25" style="39" customWidth="1"/>
    <col min="1531" max="1531" width="13.75" style="39" customWidth="1"/>
    <col min="1532" max="1532" width="17.25" style="39" customWidth="1"/>
    <col min="1533" max="1534" width="19.75" style="39" customWidth="1"/>
    <col min="1535" max="1535" width="13.75" style="39" customWidth="1"/>
    <col min="1536" max="1537" width="9" style="39" hidden="1" customWidth="1"/>
    <col min="1538" max="1784" width="9" style="39"/>
    <col min="1785" max="1785" width="20.25" style="39" customWidth="1"/>
    <col min="1786" max="1786" width="23.25" style="39" customWidth="1"/>
    <col min="1787" max="1787" width="13.75" style="39" customWidth="1"/>
    <col min="1788" max="1788" width="17.25" style="39" customWidth="1"/>
    <col min="1789" max="1790" width="19.75" style="39" customWidth="1"/>
    <col min="1791" max="1791" width="13.75" style="39" customWidth="1"/>
    <col min="1792" max="1793" width="9" style="39" hidden="1" customWidth="1"/>
    <col min="1794" max="2040" width="9" style="39"/>
    <col min="2041" max="2041" width="20.25" style="39" customWidth="1"/>
    <col min="2042" max="2042" width="23.25" style="39" customWidth="1"/>
    <col min="2043" max="2043" width="13.75" style="39" customWidth="1"/>
    <col min="2044" max="2044" width="17.25" style="39" customWidth="1"/>
    <col min="2045" max="2046" width="19.75" style="39" customWidth="1"/>
    <col min="2047" max="2047" width="13.75" style="39" customWidth="1"/>
    <col min="2048" max="2049" width="9" style="39" hidden="1" customWidth="1"/>
    <col min="2050" max="2296" width="9" style="39"/>
    <col min="2297" max="2297" width="20.25" style="39" customWidth="1"/>
    <col min="2298" max="2298" width="23.25" style="39" customWidth="1"/>
    <col min="2299" max="2299" width="13.75" style="39" customWidth="1"/>
    <col min="2300" max="2300" width="17.25" style="39" customWidth="1"/>
    <col min="2301" max="2302" width="19.75" style="39" customWidth="1"/>
    <col min="2303" max="2303" width="13.75" style="39" customWidth="1"/>
    <col min="2304" max="2305" width="9" style="39" hidden="1" customWidth="1"/>
    <col min="2306" max="2552" width="9" style="39"/>
    <col min="2553" max="2553" width="20.25" style="39" customWidth="1"/>
    <col min="2554" max="2554" width="23.25" style="39" customWidth="1"/>
    <col min="2555" max="2555" width="13.75" style="39" customWidth="1"/>
    <col min="2556" max="2556" width="17.25" style="39" customWidth="1"/>
    <col min="2557" max="2558" width="19.75" style="39" customWidth="1"/>
    <col min="2559" max="2559" width="13.75" style="39" customWidth="1"/>
    <col min="2560" max="2561" width="9" style="39" hidden="1" customWidth="1"/>
    <col min="2562" max="2808" width="9" style="39"/>
    <col min="2809" max="2809" width="20.25" style="39" customWidth="1"/>
    <col min="2810" max="2810" width="23.25" style="39" customWidth="1"/>
    <col min="2811" max="2811" width="13.75" style="39" customWidth="1"/>
    <col min="2812" max="2812" width="17.25" style="39" customWidth="1"/>
    <col min="2813" max="2814" width="19.75" style="39" customWidth="1"/>
    <col min="2815" max="2815" width="13.75" style="39" customWidth="1"/>
    <col min="2816" max="2817" width="9" style="39" hidden="1" customWidth="1"/>
    <col min="2818" max="3064" width="9" style="39"/>
    <col min="3065" max="3065" width="20.25" style="39" customWidth="1"/>
    <col min="3066" max="3066" width="23.25" style="39" customWidth="1"/>
    <col min="3067" max="3067" width="13.75" style="39" customWidth="1"/>
    <col min="3068" max="3068" width="17.25" style="39" customWidth="1"/>
    <col min="3069" max="3070" width="19.75" style="39" customWidth="1"/>
    <col min="3071" max="3071" width="13.75" style="39" customWidth="1"/>
    <col min="3072" max="3073" width="9" style="39" hidden="1" customWidth="1"/>
    <col min="3074" max="3320" width="9" style="39"/>
    <col min="3321" max="3321" width="20.25" style="39" customWidth="1"/>
    <col min="3322" max="3322" width="23.25" style="39" customWidth="1"/>
    <col min="3323" max="3323" width="13.75" style="39" customWidth="1"/>
    <col min="3324" max="3324" width="17.25" style="39" customWidth="1"/>
    <col min="3325" max="3326" width="19.75" style="39" customWidth="1"/>
    <col min="3327" max="3327" width="13.75" style="39" customWidth="1"/>
    <col min="3328" max="3329" width="9" style="39" hidden="1" customWidth="1"/>
    <col min="3330" max="3576" width="9" style="39"/>
    <col min="3577" max="3577" width="20.25" style="39" customWidth="1"/>
    <col min="3578" max="3578" width="23.25" style="39" customWidth="1"/>
    <col min="3579" max="3579" width="13.75" style="39" customWidth="1"/>
    <col min="3580" max="3580" width="17.25" style="39" customWidth="1"/>
    <col min="3581" max="3582" width="19.75" style="39" customWidth="1"/>
    <col min="3583" max="3583" width="13.75" style="39" customWidth="1"/>
    <col min="3584" max="3585" width="9" style="39" hidden="1" customWidth="1"/>
    <col min="3586" max="3832" width="9" style="39"/>
    <col min="3833" max="3833" width="20.25" style="39" customWidth="1"/>
    <col min="3834" max="3834" width="23.25" style="39" customWidth="1"/>
    <col min="3835" max="3835" width="13.75" style="39" customWidth="1"/>
    <col min="3836" max="3836" width="17.25" style="39" customWidth="1"/>
    <col min="3837" max="3838" width="19.75" style="39" customWidth="1"/>
    <col min="3839" max="3839" width="13.75" style="39" customWidth="1"/>
    <col min="3840" max="3841" width="9" style="39" hidden="1" customWidth="1"/>
    <col min="3842" max="4088" width="9" style="39"/>
    <col min="4089" max="4089" width="20.25" style="39" customWidth="1"/>
    <col min="4090" max="4090" width="23.25" style="39" customWidth="1"/>
    <col min="4091" max="4091" width="13.75" style="39" customWidth="1"/>
    <col min="4092" max="4092" width="17.25" style="39" customWidth="1"/>
    <col min="4093" max="4094" width="19.75" style="39" customWidth="1"/>
    <col min="4095" max="4095" width="13.75" style="39" customWidth="1"/>
    <col min="4096" max="4097" width="9" style="39" hidden="1" customWidth="1"/>
    <col min="4098" max="4344" width="9" style="39"/>
    <col min="4345" max="4345" width="20.25" style="39" customWidth="1"/>
    <col min="4346" max="4346" width="23.25" style="39" customWidth="1"/>
    <col min="4347" max="4347" width="13.75" style="39" customWidth="1"/>
    <col min="4348" max="4348" width="17.25" style="39" customWidth="1"/>
    <col min="4349" max="4350" width="19.75" style="39" customWidth="1"/>
    <col min="4351" max="4351" width="13.75" style="39" customWidth="1"/>
    <col min="4352" max="4353" width="9" style="39" hidden="1" customWidth="1"/>
    <col min="4354" max="4600" width="9" style="39"/>
    <col min="4601" max="4601" width="20.25" style="39" customWidth="1"/>
    <col min="4602" max="4602" width="23.25" style="39" customWidth="1"/>
    <col min="4603" max="4603" width="13.75" style="39" customWidth="1"/>
    <col min="4604" max="4604" width="17.25" style="39" customWidth="1"/>
    <col min="4605" max="4606" width="19.75" style="39" customWidth="1"/>
    <col min="4607" max="4607" width="13.75" style="39" customWidth="1"/>
    <col min="4608" max="4609" width="9" style="39" hidden="1" customWidth="1"/>
    <col min="4610" max="4856" width="9" style="39"/>
    <col min="4857" max="4857" width="20.25" style="39" customWidth="1"/>
    <col min="4858" max="4858" width="23.25" style="39" customWidth="1"/>
    <col min="4859" max="4859" width="13.75" style="39" customWidth="1"/>
    <col min="4860" max="4860" width="17.25" style="39" customWidth="1"/>
    <col min="4861" max="4862" width="19.75" style="39" customWidth="1"/>
    <col min="4863" max="4863" width="13.75" style="39" customWidth="1"/>
    <col min="4864" max="4865" width="9" style="39" hidden="1" customWidth="1"/>
    <col min="4866" max="5112" width="9" style="39"/>
    <col min="5113" max="5113" width="20.25" style="39" customWidth="1"/>
    <col min="5114" max="5114" width="23.25" style="39" customWidth="1"/>
    <col min="5115" max="5115" width="13.75" style="39" customWidth="1"/>
    <col min="5116" max="5116" width="17.25" style="39" customWidth="1"/>
    <col min="5117" max="5118" width="19.75" style="39" customWidth="1"/>
    <col min="5119" max="5119" width="13.75" style="39" customWidth="1"/>
    <col min="5120" max="5121" width="9" style="39" hidden="1" customWidth="1"/>
    <col min="5122" max="5368" width="9" style="39"/>
    <col min="5369" max="5369" width="20.25" style="39" customWidth="1"/>
    <col min="5370" max="5370" width="23.25" style="39" customWidth="1"/>
    <col min="5371" max="5371" width="13.75" style="39" customWidth="1"/>
    <col min="5372" max="5372" width="17.25" style="39" customWidth="1"/>
    <col min="5373" max="5374" width="19.75" style="39" customWidth="1"/>
    <col min="5375" max="5375" width="13.75" style="39" customWidth="1"/>
    <col min="5376" max="5377" width="9" style="39" hidden="1" customWidth="1"/>
    <col min="5378" max="5624" width="9" style="39"/>
    <col min="5625" max="5625" width="20.25" style="39" customWidth="1"/>
    <col min="5626" max="5626" width="23.25" style="39" customWidth="1"/>
    <col min="5627" max="5627" width="13.75" style="39" customWidth="1"/>
    <col min="5628" max="5628" width="17.25" style="39" customWidth="1"/>
    <col min="5629" max="5630" width="19.75" style="39" customWidth="1"/>
    <col min="5631" max="5631" width="13.75" style="39" customWidth="1"/>
    <col min="5632" max="5633" width="9" style="39" hidden="1" customWidth="1"/>
    <col min="5634" max="5880" width="9" style="39"/>
    <col min="5881" max="5881" width="20.25" style="39" customWidth="1"/>
    <col min="5882" max="5882" width="23.25" style="39" customWidth="1"/>
    <col min="5883" max="5883" width="13.75" style="39" customWidth="1"/>
    <col min="5884" max="5884" width="17.25" style="39" customWidth="1"/>
    <col min="5885" max="5886" width="19.75" style="39" customWidth="1"/>
    <col min="5887" max="5887" width="13.75" style="39" customWidth="1"/>
    <col min="5888" max="5889" width="9" style="39" hidden="1" customWidth="1"/>
    <col min="5890" max="6136" width="9" style="39"/>
    <col min="6137" max="6137" width="20.25" style="39" customWidth="1"/>
    <col min="6138" max="6138" width="23.25" style="39" customWidth="1"/>
    <col min="6139" max="6139" width="13.75" style="39" customWidth="1"/>
    <col min="6140" max="6140" width="17.25" style="39" customWidth="1"/>
    <col min="6141" max="6142" width="19.75" style="39" customWidth="1"/>
    <col min="6143" max="6143" width="13.75" style="39" customWidth="1"/>
    <col min="6144" max="6145" width="9" style="39" hidden="1" customWidth="1"/>
    <col min="6146" max="6392" width="9" style="39"/>
    <col min="6393" max="6393" width="20.25" style="39" customWidth="1"/>
    <col min="6394" max="6394" width="23.25" style="39" customWidth="1"/>
    <col min="6395" max="6395" width="13.75" style="39" customWidth="1"/>
    <col min="6396" max="6396" width="17.25" style="39" customWidth="1"/>
    <col min="6397" max="6398" width="19.75" style="39" customWidth="1"/>
    <col min="6399" max="6399" width="13.75" style="39" customWidth="1"/>
    <col min="6400" max="6401" width="9" style="39" hidden="1" customWidth="1"/>
    <col min="6402" max="6648" width="9" style="39"/>
    <col min="6649" max="6649" width="20.25" style="39" customWidth="1"/>
    <col min="6650" max="6650" width="23.25" style="39" customWidth="1"/>
    <col min="6651" max="6651" width="13.75" style="39" customWidth="1"/>
    <col min="6652" max="6652" width="17.25" style="39" customWidth="1"/>
    <col min="6653" max="6654" width="19.75" style="39" customWidth="1"/>
    <col min="6655" max="6655" width="13.75" style="39" customWidth="1"/>
    <col min="6656" max="6657" width="9" style="39" hidden="1" customWidth="1"/>
    <col min="6658" max="6904" width="9" style="39"/>
    <col min="6905" max="6905" width="20.25" style="39" customWidth="1"/>
    <col min="6906" max="6906" width="23.25" style="39" customWidth="1"/>
    <col min="6907" max="6907" width="13.75" style="39" customWidth="1"/>
    <col min="6908" max="6908" width="17.25" style="39" customWidth="1"/>
    <col min="6909" max="6910" width="19.75" style="39" customWidth="1"/>
    <col min="6911" max="6911" width="13.75" style="39" customWidth="1"/>
    <col min="6912" max="6913" width="9" style="39" hidden="1" customWidth="1"/>
    <col min="6914" max="7160" width="9" style="39"/>
    <col min="7161" max="7161" width="20.25" style="39" customWidth="1"/>
    <col min="7162" max="7162" width="23.25" style="39" customWidth="1"/>
    <col min="7163" max="7163" width="13.75" style="39" customWidth="1"/>
    <col min="7164" max="7164" width="17.25" style="39" customWidth="1"/>
    <col min="7165" max="7166" width="19.75" style="39" customWidth="1"/>
    <col min="7167" max="7167" width="13.75" style="39" customWidth="1"/>
    <col min="7168" max="7169" width="9" style="39" hidden="1" customWidth="1"/>
    <col min="7170" max="7416" width="9" style="39"/>
    <col min="7417" max="7417" width="20.25" style="39" customWidth="1"/>
    <col min="7418" max="7418" width="23.25" style="39" customWidth="1"/>
    <col min="7419" max="7419" width="13.75" style="39" customWidth="1"/>
    <col min="7420" max="7420" width="17.25" style="39" customWidth="1"/>
    <col min="7421" max="7422" width="19.75" style="39" customWidth="1"/>
    <col min="7423" max="7423" width="13.75" style="39" customWidth="1"/>
    <col min="7424" max="7425" width="9" style="39" hidden="1" customWidth="1"/>
    <col min="7426" max="7672" width="9" style="39"/>
    <col min="7673" max="7673" width="20.25" style="39" customWidth="1"/>
    <col min="7674" max="7674" width="23.25" style="39" customWidth="1"/>
    <col min="7675" max="7675" width="13.75" style="39" customWidth="1"/>
    <col min="7676" max="7676" width="17.25" style="39" customWidth="1"/>
    <col min="7677" max="7678" width="19.75" style="39" customWidth="1"/>
    <col min="7679" max="7679" width="13.75" style="39" customWidth="1"/>
    <col min="7680" max="7681" width="9" style="39" hidden="1" customWidth="1"/>
    <col min="7682" max="7928" width="9" style="39"/>
    <col min="7929" max="7929" width="20.25" style="39" customWidth="1"/>
    <col min="7930" max="7930" width="23.25" style="39" customWidth="1"/>
    <col min="7931" max="7931" width="13.75" style="39" customWidth="1"/>
    <col min="7932" max="7932" width="17.25" style="39" customWidth="1"/>
    <col min="7933" max="7934" width="19.75" style="39" customWidth="1"/>
    <col min="7935" max="7935" width="13.75" style="39" customWidth="1"/>
    <col min="7936" max="7937" width="9" style="39" hidden="1" customWidth="1"/>
    <col min="7938" max="8184" width="9" style="39"/>
    <col min="8185" max="8185" width="20.25" style="39" customWidth="1"/>
    <col min="8186" max="8186" width="23.25" style="39" customWidth="1"/>
    <col min="8187" max="8187" width="13.75" style="39" customWidth="1"/>
    <col min="8188" max="8188" width="17.25" style="39" customWidth="1"/>
    <col min="8189" max="8190" width="19.75" style="39" customWidth="1"/>
    <col min="8191" max="8191" width="13.75" style="39" customWidth="1"/>
    <col min="8192" max="8193" width="9" style="39" hidden="1" customWidth="1"/>
    <col min="8194" max="8440" width="9" style="39"/>
    <col min="8441" max="8441" width="20.25" style="39" customWidth="1"/>
    <col min="8442" max="8442" width="23.25" style="39" customWidth="1"/>
    <col min="8443" max="8443" width="13.75" style="39" customWidth="1"/>
    <col min="8444" max="8444" width="17.25" style="39" customWidth="1"/>
    <col min="8445" max="8446" width="19.75" style="39" customWidth="1"/>
    <col min="8447" max="8447" width="13.75" style="39" customWidth="1"/>
    <col min="8448" max="8449" width="9" style="39" hidden="1" customWidth="1"/>
    <col min="8450" max="8696" width="9" style="39"/>
    <col min="8697" max="8697" width="20.25" style="39" customWidth="1"/>
    <col min="8698" max="8698" width="23.25" style="39" customWidth="1"/>
    <col min="8699" max="8699" width="13.75" style="39" customWidth="1"/>
    <col min="8700" max="8700" width="17.25" style="39" customWidth="1"/>
    <col min="8701" max="8702" width="19.75" style="39" customWidth="1"/>
    <col min="8703" max="8703" width="13.75" style="39" customWidth="1"/>
    <col min="8704" max="8705" width="9" style="39" hidden="1" customWidth="1"/>
    <col min="8706" max="8952" width="9" style="39"/>
    <col min="8953" max="8953" width="20.25" style="39" customWidth="1"/>
    <col min="8954" max="8954" width="23.25" style="39" customWidth="1"/>
    <col min="8955" max="8955" width="13.75" style="39" customWidth="1"/>
    <col min="8956" max="8956" width="17.25" style="39" customWidth="1"/>
    <col min="8957" max="8958" width="19.75" style="39" customWidth="1"/>
    <col min="8959" max="8959" width="13.75" style="39" customWidth="1"/>
    <col min="8960" max="8961" width="9" style="39" hidden="1" customWidth="1"/>
    <col min="8962" max="9208" width="9" style="39"/>
    <col min="9209" max="9209" width="20.25" style="39" customWidth="1"/>
    <col min="9210" max="9210" width="23.25" style="39" customWidth="1"/>
    <col min="9211" max="9211" width="13.75" style="39" customWidth="1"/>
    <col min="9212" max="9212" width="17.25" style="39" customWidth="1"/>
    <col min="9213" max="9214" width="19.75" style="39" customWidth="1"/>
    <col min="9215" max="9215" width="13.75" style="39" customWidth="1"/>
    <col min="9216" max="9217" width="9" style="39" hidden="1" customWidth="1"/>
    <col min="9218" max="9464" width="9" style="39"/>
    <col min="9465" max="9465" width="20.25" style="39" customWidth="1"/>
    <col min="9466" max="9466" width="23.25" style="39" customWidth="1"/>
    <col min="9467" max="9467" width="13.75" style="39" customWidth="1"/>
    <col min="9468" max="9468" width="17.25" style="39" customWidth="1"/>
    <col min="9469" max="9470" width="19.75" style="39" customWidth="1"/>
    <col min="9471" max="9471" width="13.75" style="39" customWidth="1"/>
    <col min="9472" max="9473" width="9" style="39" hidden="1" customWidth="1"/>
    <col min="9474" max="9720" width="9" style="39"/>
    <col min="9721" max="9721" width="20.25" style="39" customWidth="1"/>
    <col min="9722" max="9722" width="23.25" style="39" customWidth="1"/>
    <col min="9723" max="9723" width="13.75" style="39" customWidth="1"/>
    <col min="9724" max="9724" width="17.25" style="39" customWidth="1"/>
    <col min="9725" max="9726" width="19.75" style="39" customWidth="1"/>
    <col min="9727" max="9727" width="13.75" style="39" customWidth="1"/>
    <col min="9728" max="9729" width="9" style="39" hidden="1" customWidth="1"/>
    <col min="9730" max="9976" width="9" style="39"/>
    <col min="9977" max="9977" width="20.25" style="39" customWidth="1"/>
    <col min="9978" max="9978" width="23.25" style="39" customWidth="1"/>
    <col min="9979" max="9979" width="13.75" style="39" customWidth="1"/>
    <col min="9980" max="9980" width="17.25" style="39" customWidth="1"/>
    <col min="9981" max="9982" width="19.75" style="39" customWidth="1"/>
    <col min="9983" max="9983" width="13.75" style="39" customWidth="1"/>
    <col min="9984" max="9985" width="9" style="39" hidden="1" customWidth="1"/>
    <col min="9986" max="10232" width="9" style="39"/>
    <col min="10233" max="10233" width="20.25" style="39" customWidth="1"/>
    <col min="10234" max="10234" width="23.25" style="39" customWidth="1"/>
    <col min="10235" max="10235" width="13.75" style="39" customWidth="1"/>
    <col min="10236" max="10236" width="17.25" style="39" customWidth="1"/>
    <col min="10237" max="10238" width="19.75" style="39" customWidth="1"/>
    <col min="10239" max="10239" width="13.75" style="39" customWidth="1"/>
    <col min="10240" max="10241" width="9" style="39" hidden="1" customWidth="1"/>
    <col min="10242" max="10488" width="9" style="39"/>
    <col min="10489" max="10489" width="20.25" style="39" customWidth="1"/>
    <col min="10490" max="10490" width="23.25" style="39" customWidth="1"/>
    <col min="10491" max="10491" width="13.75" style="39" customWidth="1"/>
    <col min="10492" max="10492" width="17.25" style="39" customWidth="1"/>
    <col min="10493" max="10494" width="19.75" style="39" customWidth="1"/>
    <col min="10495" max="10495" width="13.75" style="39" customWidth="1"/>
    <col min="10496" max="10497" width="9" style="39" hidden="1" customWidth="1"/>
    <col min="10498" max="10744" width="9" style="39"/>
    <col min="10745" max="10745" width="20.25" style="39" customWidth="1"/>
    <col min="10746" max="10746" width="23.25" style="39" customWidth="1"/>
    <col min="10747" max="10747" width="13.75" style="39" customWidth="1"/>
    <col min="10748" max="10748" width="17.25" style="39" customWidth="1"/>
    <col min="10749" max="10750" width="19.75" style="39" customWidth="1"/>
    <col min="10751" max="10751" width="13.75" style="39" customWidth="1"/>
    <col min="10752" max="10753" width="9" style="39" hidden="1" customWidth="1"/>
    <col min="10754" max="11000" width="9" style="39"/>
    <col min="11001" max="11001" width="20.25" style="39" customWidth="1"/>
    <col min="11002" max="11002" width="23.25" style="39" customWidth="1"/>
    <col min="11003" max="11003" width="13.75" style="39" customWidth="1"/>
    <col min="11004" max="11004" width="17.25" style="39" customWidth="1"/>
    <col min="11005" max="11006" width="19.75" style="39" customWidth="1"/>
    <col min="11007" max="11007" width="13.75" style="39" customWidth="1"/>
    <col min="11008" max="11009" width="9" style="39" hidden="1" customWidth="1"/>
    <col min="11010" max="11256" width="9" style="39"/>
    <col min="11257" max="11257" width="20.25" style="39" customWidth="1"/>
    <col min="11258" max="11258" width="23.25" style="39" customWidth="1"/>
    <col min="11259" max="11259" width="13.75" style="39" customWidth="1"/>
    <col min="11260" max="11260" width="17.25" style="39" customWidth="1"/>
    <col min="11261" max="11262" width="19.75" style="39" customWidth="1"/>
    <col min="11263" max="11263" width="13.75" style="39" customWidth="1"/>
    <col min="11264" max="11265" width="9" style="39" hidden="1" customWidth="1"/>
    <col min="11266" max="11512" width="9" style="39"/>
    <col min="11513" max="11513" width="20.25" style="39" customWidth="1"/>
    <col min="11514" max="11514" width="23.25" style="39" customWidth="1"/>
    <col min="11515" max="11515" width="13.75" style="39" customWidth="1"/>
    <col min="11516" max="11516" width="17.25" style="39" customWidth="1"/>
    <col min="11517" max="11518" width="19.75" style="39" customWidth="1"/>
    <col min="11519" max="11519" width="13.75" style="39" customWidth="1"/>
    <col min="11520" max="11521" width="9" style="39" hidden="1" customWidth="1"/>
    <col min="11522" max="11768" width="9" style="39"/>
    <col min="11769" max="11769" width="20.25" style="39" customWidth="1"/>
    <col min="11770" max="11770" width="23.25" style="39" customWidth="1"/>
    <col min="11771" max="11771" width="13.75" style="39" customWidth="1"/>
    <col min="11772" max="11772" width="17.25" style="39" customWidth="1"/>
    <col min="11773" max="11774" width="19.75" style="39" customWidth="1"/>
    <col min="11775" max="11775" width="13.75" style="39" customWidth="1"/>
    <col min="11776" max="11777" width="9" style="39" hidden="1" customWidth="1"/>
    <col min="11778" max="12024" width="9" style="39"/>
    <col min="12025" max="12025" width="20.25" style="39" customWidth="1"/>
    <col min="12026" max="12026" width="23.25" style="39" customWidth="1"/>
    <col min="12027" max="12027" width="13.75" style="39" customWidth="1"/>
    <col min="12028" max="12028" width="17.25" style="39" customWidth="1"/>
    <col min="12029" max="12030" width="19.75" style="39" customWidth="1"/>
    <col min="12031" max="12031" width="13.75" style="39" customWidth="1"/>
    <col min="12032" max="12033" width="9" style="39" hidden="1" customWidth="1"/>
    <col min="12034" max="12280" width="9" style="39"/>
    <col min="12281" max="12281" width="20.25" style="39" customWidth="1"/>
    <col min="12282" max="12282" width="23.25" style="39" customWidth="1"/>
    <col min="12283" max="12283" width="13.75" style="39" customWidth="1"/>
    <col min="12284" max="12284" width="17.25" style="39" customWidth="1"/>
    <col min="12285" max="12286" width="19.75" style="39" customWidth="1"/>
    <col min="12287" max="12287" width="13.75" style="39" customWidth="1"/>
    <col min="12288" max="12289" width="9" style="39" hidden="1" customWidth="1"/>
    <col min="12290" max="12536" width="9" style="39"/>
    <col min="12537" max="12537" width="20.25" style="39" customWidth="1"/>
    <col min="12538" max="12538" width="23.25" style="39" customWidth="1"/>
    <col min="12539" max="12539" width="13.75" style="39" customWidth="1"/>
    <col min="12540" max="12540" width="17.25" style="39" customWidth="1"/>
    <col min="12541" max="12542" width="19.75" style="39" customWidth="1"/>
    <col min="12543" max="12543" width="13.75" style="39" customWidth="1"/>
    <col min="12544" max="12545" width="9" style="39" hidden="1" customWidth="1"/>
    <col min="12546" max="12792" width="9" style="39"/>
    <col min="12793" max="12793" width="20.25" style="39" customWidth="1"/>
    <col min="12794" max="12794" width="23.25" style="39" customWidth="1"/>
    <col min="12795" max="12795" width="13.75" style="39" customWidth="1"/>
    <col min="12796" max="12796" width="17.25" style="39" customWidth="1"/>
    <col min="12797" max="12798" width="19.75" style="39" customWidth="1"/>
    <col min="12799" max="12799" width="13.75" style="39" customWidth="1"/>
    <col min="12800" max="12801" width="9" style="39" hidden="1" customWidth="1"/>
    <col min="12802" max="13048" width="9" style="39"/>
    <col min="13049" max="13049" width="20.25" style="39" customWidth="1"/>
    <col min="13050" max="13050" width="23.25" style="39" customWidth="1"/>
    <col min="13051" max="13051" width="13.75" style="39" customWidth="1"/>
    <col min="13052" max="13052" width="17.25" style="39" customWidth="1"/>
    <col min="13053" max="13054" width="19.75" style="39" customWidth="1"/>
    <col min="13055" max="13055" width="13.75" style="39" customWidth="1"/>
    <col min="13056" max="13057" width="9" style="39" hidden="1" customWidth="1"/>
    <col min="13058" max="13304" width="9" style="39"/>
    <col min="13305" max="13305" width="20.25" style="39" customWidth="1"/>
    <col min="13306" max="13306" width="23.25" style="39" customWidth="1"/>
    <col min="13307" max="13307" width="13.75" style="39" customWidth="1"/>
    <col min="13308" max="13308" width="17.25" style="39" customWidth="1"/>
    <col min="13309" max="13310" width="19.75" style="39" customWidth="1"/>
    <col min="13311" max="13311" width="13.75" style="39" customWidth="1"/>
    <col min="13312" max="13313" width="9" style="39" hidden="1" customWidth="1"/>
    <col min="13314" max="13560" width="9" style="39"/>
    <col min="13561" max="13561" width="20.25" style="39" customWidth="1"/>
    <col min="13562" max="13562" width="23.25" style="39" customWidth="1"/>
    <col min="13563" max="13563" width="13.75" style="39" customWidth="1"/>
    <col min="13564" max="13564" width="17.25" style="39" customWidth="1"/>
    <col min="13565" max="13566" width="19.75" style="39" customWidth="1"/>
    <col min="13567" max="13567" width="13.75" style="39" customWidth="1"/>
    <col min="13568" max="13569" width="9" style="39" hidden="1" customWidth="1"/>
    <col min="13570" max="13816" width="9" style="39"/>
    <col min="13817" max="13817" width="20.25" style="39" customWidth="1"/>
    <col min="13818" max="13818" width="23.25" style="39" customWidth="1"/>
    <col min="13819" max="13819" width="13.75" style="39" customWidth="1"/>
    <col min="13820" max="13820" width="17.25" style="39" customWidth="1"/>
    <col min="13821" max="13822" width="19.75" style="39" customWidth="1"/>
    <col min="13823" max="13823" width="13.75" style="39" customWidth="1"/>
    <col min="13824" max="13825" width="9" style="39" hidden="1" customWidth="1"/>
    <col min="13826" max="14072" width="9" style="39"/>
    <col min="14073" max="14073" width="20.25" style="39" customWidth="1"/>
    <col min="14074" max="14074" width="23.25" style="39" customWidth="1"/>
    <col min="14075" max="14075" width="13.75" style="39" customWidth="1"/>
    <col min="14076" max="14076" width="17.25" style="39" customWidth="1"/>
    <col min="14077" max="14078" width="19.75" style="39" customWidth="1"/>
    <col min="14079" max="14079" width="13.75" style="39" customWidth="1"/>
    <col min="14080" max="14081" width="9" style="39" hidden="1" customWidth="1"/>
    <col min="14082" max="14328" width="9" style="39"/>
    <col min="14329" max="14329" width="20.25" style="39" customWidth="1"/>
    <col min="14330" max="14330" width="23.25" style="39" customWidth="1"/>
    <col min="14331" max="14331" width="13.75" style="39" customWidth="1"/>
    <col min="14332" max="14332" width="17.25" style="39" customWidth="1"/>
    <col min="14333" max="14334" width="19.75" style="39" customWidth="1"/>
    <col min="14335" max="14335" width="13.75" style="39" customWidth="1"/>
    <col min="14336" max="14337" width="9" style="39" hidden="1" customWidth="1"/>
    <col min="14338" max="14584" width="9" style="39"/>
    <col min="14585" max="14585" width="20.25" style="39" customWidth="1"/>
    <col min="14586" max="14586" width="23.25" style="39" customWidth="1"/>
    <col min="14587" max="14587" width="13.75" style="39" customWidth="1"/>
    <col min="14588" max="14588" width="17.25" style="39" customWidth="1"/>
    <col min="14589" max="14590" width="19.75" style="39" customWidth="1"/>
    <col min="14591" max="14591" width="13.75" style="39" customWidth="1"/>
    <col min="14592" max="14593" width="9" style="39" hidden="1" customWidth="1"/>
    <col min="14594" max="14840" width="9" style="39"/>
    <col min="14841" max="14841" width="20.25" style="39" customWidth="1"/>
    <col min="14842" max="14842" width="23.25" style="39" customWidth="1"/>
    <col min="14843" max="14843" width="13.75" style="39" customWidth="1"/>
    <col min="14844" max="14844" width="17.25" style="39" customWidth="1"/>
    <col min="14845" max="14846" width="19.75" style="39" customWidth="1"/>
    <col min="14847" max="14847" width="13.75" style="39" customWidth="1"/>
    <col min="14848" max="14849" width="9" style="39" hidden="1" customWidth="1"/>
    <col min="14850" max="15096" width="9" style="39"/>
    <col min="15097" max="15097" width="20.25" style="39" customWidth="1"/>
    <col min="15098" max="15098" width="23.25" style="39" customWidth="1"/>
    <col min="15099" max="15099" width="13.75" style="39" customWidth="1"/>
    <col min="15100" max="15100" width="17.25" style="39" customWidth="1"/>
    <col min="15101" max="15102" width="19.75" style="39" customWidth="1"/>
    <col min="15103" max="15103" width="13.75" style="39" customWidth="1"/>
    <col min="15104" max="15105" width="9" style="39" hidden="1" customWidth="1"/>
    <col min="15106" max="15352" width="9" style="39"/>
    <col min="15353" max="15353" width="20.25" style="39" customWidth="1"/>
    <col min="15354" max="15354" width="23.25" style="39" customWidth="1"/>
    <col min="15355" max="15355" width="13.75" style="39" customWidth="1"/>
    <col min="15356" max="15356" width="17.25" style="39" customWidth="1"/>
    <col min="15357" max="15358" width="19.75" style="39" customWidth="1"/>
    <col min="15359" max="15359" width="13.75" style="39" customWidth="1"/>
    <col min="15360" max="15361" width="9" style="39" hidden="1" customWidth="1"/>
    <col min="15362" max="15608" width="9" style="39"/>
    <col min="15609" max="15609" width="20.25" style="39" customWidth="1"/>
    <col min="15610" max="15610" width="23.25" style="39" customWidth="1"/>
    <col min="15611" max="15611" width="13.75" style="39" customWidth="1"/>
    <col min="15612" max="15612" width="17.25" style="39" customWidth="1"/>
    <col min="15613" max="15614" width="19.75" style="39" customWidth="1"/>
    <col min="15615" max="15615" width="13.75" style="39" customWidth="1"/>
    <col min="15616" max="15617" width="9" style="39" hidden="1" customWidth="1"/>
    <col min="15618" max="15864" width="9" style="39"/>
    <col min="15865" max="15865" width="20.25" style="39" customWidth="1"/>
    <col min="15866" max="15866" width="23.25" style="39" customWidth="1"/>
    <col min="15867" max="15867" width="13.75" style="39" customWidth="1"/>
    <col min="15868" max="15868" width="17.25" style="39" customWidth="1"/>
    <col min="15869" max="15870" width="19.75" style="39" customWidth="1"/>
    <col min="15871" max="15871" width="13.75" style="39" customWidth="1"/>
    <col min="15872" max="15873" width="9" style="39" hidden="1" customWidth="1"/>
    <col min="15874" max="16120" width="9" style="39"/>
    <col min="16121" max="16121" width="20.25" style="39" customWidth="1"/>
    <col min="16122" max="16122" width="23.25" style="39" customWidth="1"/>
    <col min="16123" max="16123" width="13.75" style="39" customWidth="1"/>
    <col min="16124" max="16124" width="17.25" style="39" customWidth="1"/>
    <col min="16125" max="16126" width="19.75" style="39" customWidth="1"/>
    <col min="16127" max="16384" width="9" style="39"/>
  </cols>
  <sheetData>
    <row r="1" spans="1:10" x14ac:dyDescent="0.4">
      <c r="A1" s="164" t="s">
        <v>61</v>
      </c>
    </row>
    <row r="3" spans="1:10" ht="17.649999999999999" x14ac:dyDescent="0.4">
      <c r="A3" s="230" t="s">
        <v>62</v>
      </c>
      <c r="B3" s="230"/>
      <c r="C3" s="230"/>
      <c r="D3" s="230"/>
      <c r="E3" s="231"/>
      <c r="F3" s="230"/>
      <c r="G3" s="230"/>
    </row>
    <row r="4" spans="1:10" x14ac:dyDescent="0.4">
      <c r="A4" s="17" t="s">
        <v>2</v>
      </c>
    </row>
    <row r="5" spans="1:10" x14ac:dyDescent="0.4">
      <c r="A5" s="17" t="s">
        <v>3</v>
      </c>
    </row>
    <row r="6" spans="1:10" x14ac:dyDescent="0.4">
      <c r="A6" s="239" t="s">
        <v>30</v>
      </c>
      <c r="B6" s="239"/>
      <c r="C6" s="239"/>
      <c r="D6" s="237" t="s">
        <v>63</v>
      </c>
      <c r="E6" s="238" t="s">
        <v>64</v>
      </c>
      <c r="F6" s="237" t="s">
        <v>65</v>
      </c>
      <c r="G6" s="237" t="s">
        <v>66</v>
      </c>
    </row>
    <row r="7" spans="1:10" x14ac:dyDescent="0.4">
      <c r="A7" s="239"/>
      <c r="B7" s="239"/>
      <c r="C7" s="239"/>
      <c r="D7" s="237"/>
      <c r="E7" s="238"/>
      <c r="F7" s="237"/>
      <c r="G7" s="237"/>
    </row>
    <row r="8" spans="1:10" x14ac:dyDescent="0.4">
      <c r="A8" s="239" t="s">
        <v>67</v>
      </c>
      <c r="B8" s="166" t="s">
        <v>68</v>
      </c>
      <c r="C8" s="167" t="s">
        <v>69</v>
      </c>
      <c r="D8" s="168">
        <v>58.88</v>
      </c>
      <c r="E8" s="168">
        <f>E9</f>
        <v>8.44</v>
      </c>
      <c r="F8" s="168">
        <v>32.96</v>
      </c>
      <c r="G8" s="168">
        <f t="shared" ref="G8:G21" si="0">D8+E8-F8</f>
        <v>34.36</v>
      </c>
    </row>
    <row r="9" spans="1:10" x14ac:dyDescent="0.4">
      <c r="A9" s="239"/>
      <c r="B9" s="166" t="s">
        <v>70</v>
      </c>
      <c r="C9" s="167"/>
      <c r="D9" s="168">
        <v>58.88</v>
      </c>
      <c r="E9" s="168">
        <f>8.3+0.1374</f>
        <v>8.44</v>
      </c>
      <c r="F9" s="168">
        <v>32.96</v>
      </c>
      <c r="G9" s="168">
        <f t="shared" si="0"/>
        <v>34.36</v>
      </c>
    </row>
    <row r="10" spans="1:10" x14ac:dyDescent="0.4">
      <c r="A10" s="239"/>
      <c r="B10" s="166" t="s">
        <v>71</v>
      </c>
      <c r="C10" s="167"/>
      <c r="D10" s="168">
        <v>0</v>
      </c>
      <c r="E10" s="168"/>
      <c r="F10" s="168"/>
      <c r="G10" s="168">
        <f t="shared" si="0"/>
        <v>0</v>
      </c>
    </row>
    <row r="11" spans="1:10" x14ac:dyDescent="0.4">
      <c r="A11" s="239"/>
      <c r="B11" s="166" t="s">
        <v>72</v>
      </c>
      <c r="C11" s="167" t="s">
        <v>73</v>
      </c>
      <c r="D11" s="169">
        <v>23.6</v>
      </c>
      <c r="E11" s="169">
        <f>E12</f>
        <v>5.33</v>
      </c>
      <c r="F11" s="169">
        <f>F12</f>
        <v>15.48</v>
      </c>
      <c r="G11" s="168">
        <f t="shared" si="0"/>
        <v>13.45</v>
      </c>
    </row>
    <row r="12" spans="1:10" x14ac:dyDescent="0.4">
      <c r="A12" s="239"/>
      <c r="B12" s="166" t="s">
        <v>74</v>
      </c>
      <c r="C12" s="167"/>
      <c r="D12" s="168">
        <v>23.6</v>
      </c>
      <c r="E12" s="169">
        <f>0.6253+4.7</f>
        <v>5.33</v>
      </c>
      <c r="F12" s="169">
        <v>15.48</v>
      </c>
      <c r="G12" s="168">
        <f t="shared" si="0"/>
        <v>13.45</v>
      </c>
    </row>
    <row r="13" spans="1:10" x14ac:dyDescent="0.4">
      <c r="A13" s="239"/>
      <c r="B13" s="166" t="s">
        <v>75</v>
      </c>
      <c r="C13" s="167"/>
      <c r="D13" s="168">
        <v>0</v>
      </c>
      <c r="E13" s="168"/>
      <c r="F13" s="168"/>
      <c r="G13" s="168">
        <f t="shared" si="0"/>
        <v>0</v>
      </c>
    </row>
    <row r="14" spans="1:10" x14ac:dyDescent="0.4">
      <c r="A14" s="239"/>
      <c r="B14" s="166" t="s">
        <v>76</v>
      </c>
      <c r="C14" s="167" t="s">
        <v>77</v>
      </c>
      <c r="D14" s="168">
        <v>240.45</v>
      </c>
      <c r="E14" s="168">
        <f>E15</f>
        <v>141.91999999999999</v>
      </c>
      <c r="F14" s="168">
        <v>197.44</v>
      </c>
      <c r="G14" s="168">
        <f t="shared" si="0"/>
        <v>184.93</v>
      </c>
    </row>
    <row r="15" spans="1:10" x14ac:dyDescent="0.4">
      <c r="A15" s="239"/>
      <c r="B15" s="166" t="s">
        <v>78</v>
      </c>
      <c r="C15" s="167"/>
      <c r="D15" s="168">
        <v>240.45</v>
      </c>
      <c r="E15" s="168">
        <f>16.2073+125.71</f>
        <v>141.91999999999999</v>
      </c>
      <c r="F15" s="168">
        <v>197.44</v>
      </c>
      <c r="G15" s="168">
        <f t="shared" si="0"/>
        <v>184.93</v>
      </c>
      <c r="J15" s="164"/>
    </row>
    <row r="16" spans="1:10" x14ac:dyDescent="0.4">
      <c r="A16" s="239"/>
      <c r="B16" s="166" t="s">
        <v>79</v>
      </c>
      <c r="C16" s="167"/>
      <c r="D16" s="168">
        <v>0</v>
      </c>
      <c r="E16" s="168">
        <v>0</v>
      </c>
      <c r="F16" s="168">
        <v>0</v>
      </c>
      <c r="G16" s="168">
        <f t="shared" si="0"/>
        <v>0</v>
      </c>
      <c r="J16" s="164"/>
    </row>
    <row r="17" spans="1:10" x14ac:dyDescent="0.4">
      <c r="A17" s="239"/>
      <c r="B17" s="166" t="s">
        <v>80</v>
      </c>
      <c r="C17" s="167" t="s">
        <v>81</v>
      </c>
      <c r="D17" s="168">
        <v>0</v>
      </c>
      <c r="E17" s="168">
        <f>E18+E19</f>
        <v>0</v>
      </c>
      <c r="F17" s="168">
        <f>F18+F19</f>
        <v>0</v>
      </c>
      <c r="G17" s="168">
        <f t="shared" si="0"/>
        <v>0</v>
      </c>
      <c r="J17" s="164"/>
    </row>
    <row r="18" spans="1:10" x14ac:dyDescent="0.4">
      <c r="A18" s="239"/>
      <c r="B18" s="166" t="s">
        <v>82</v>
      </c>
      <c r="C18" s="167"/>
      <c r="D18" s="168">
        <v>0</v>
      </c>
      <c r="E18" s="168">
        <v>0</v>
      </c>
      <c r="F18" s="168">
        <v>0</v>
      </c>
      <c r="G18" s="168">
        <f t="shared" si="0"/>
        <v>0</v>
      </c>
    </row>
    <row r="19" spans="1:10" x14ac:dyDescent="0.4">
      <c r="A19" s="239"/>
      <c r="B19" s="166" t="s">
        <v>83</v>
      </c>
      <c r="C19" s="167"/>
      <c r="D19" s="168">
        <v>0</v>
      </c>
      <c r="E19" s="168">
        <v>0</v>
      </c>
      <c r="F19" s="168">
        <v>0</v>
      </c>
      <c r="G19" s="168">
        <f t="shared" si="0"/>
        <v>0</v>
      </c>
    </row>
    <row r="20" spans="1:10" x14ac:dyDescent="0.4">
      <c r="A20" s="239"/>
      <c r="B20" s="165" t="s">
        <v>84</v>
      </c>
      <c r="C20" s="167" t="s">
        <v>84</v>
      </c>
      <c r="D20" s="168">
        <v>0</v>
      </c>
      <c r="E20" s="168">
        <v>0</v>
      </c>
      <c r="F20" s="168">
        <v>0</v>
      </c>
      <c r="G20" s="168">
        <f t="shared" si="0"/>
        <v>0</v>
      </c>
      <c r="J20" s="164"/>
    </row>
    <row r="21" spans="1:10" x14ac:dyDescent="0.4">
      <c r="A21" s="232" t="s">
        <v>85</v>
      </c>
      <c r="B21" s="232"/>
      <c r="C21" s="232"/>
      <c r="D21" s="171">
        <v>322.93</v>
      </c>
      <c r="E21" s="171">
        <f>E8+E11+E14+E17</f>
        <v>155.69</v>
      </c>
      <c r="F21" s="171">
        <f t="shared" ref="F21" si="1">F8+F11+F14+F17</f>
        <v>245.88</v>
      </c>
      <c r="G21" s="171">
        <f t="shared" si="0"/>
        <v>232.74</v>
      </c>
    </row>
    <row r="22" spans="1:10" x14ac:dyDescent="0.4">
      <c r="A22" s="239" t="s">
        <v>86</v>
      </c>
      <c r="B22" s="166" t="s">
        <v>87</v>
      </c>
      <c r="C22" s="167" t="s">
        <v>88</v>
      </c>
      <c r="D22" s="168">
        <v>0</v>
      </c>
      <c r="E22" s="168">
        <v>0</v>
      </c>
      <c r="F22" s="168">
        <v>0</v>
      </c>
      <c r="G22" s="168">
        <f t="shared" ref="G22:G29" si="2">D22+E22-F22</f>
        <v>0</v>
      </c>
    </row>
    <row r="23" spans="1:10" x14ac:dyDescent="0.4">
      <c r="A23" s="239"/>
      <c r="B23" s="166" t="s">
        <v>89</v>
      </c>
      <c r="C23" s="167" t="s">
        <v>90</v>
      </c>
      <c r="D23" s="168">
        <v>2.84</v>
      </c>
      <c r="E23" s="168">
        <f>0.0868+0.75</f>
        <v>0.84</v>
      </c>
      <c r="F23" s="168">
        <v>0</v>
      </c>
      <c r="G23" s="168">
        <f t="shared" si="2"/>
        <v>3.68</v>
      </c>
    </row>
    <row r="24" spans="1:10" x14ac:dyDescent="0.4">
      <c r="A24" s="239"/>
      <c r="B24" s="166" t="s">
        <v>91</v>
      </c>
      <c r="C24" s="167" t="s">
        <v>92</v>
      </c>
      <c r="D24" s="168">
        <v>0</v>
      </c>
      <c r="E24" s="168"/>
      <c r="F24" s="168"/>
      <c r="G24" s="168">
        <f t="shared" si="2"/>
        <v>0</v>
      </c>
    </row>
    <row r="25" spans="1:10" x14ac:dyDescent="0.4">
      <c r="A25" s="239"/>
      <c r="B25" s="166" t="s">
        <v>93</v>
      </c>
      <c r="C25" s="167" t="s">
        <v>84</v>
      </c>
      <c r="D25" s="168">
        <v>383.06</v>
      </c>
      <c r="E25" s="168">
        <f>E26</f>
        <v>109.14</v>
      </c>
      <c r="F25" s="168">
        <f>F26</f>
        <v>289.72000000000003</v>
      </c>
      <c r="G25" s="168">
        <f t="shared" si="2"/>
        <v>202.48</v>
      </c>
    </row>
    <row r="26" spans="1:10" x14ac:dyDescent="0.4">
      <c r="A26" s="239"/>
      <c r="B26" s="166" t="s">
        <v>94</v>
      </c>
      <c r="C26" s="167"/>
      <c r="D26" s="168">
        <v>383.06</v>
      </c>
      <c r="E26" s="168">
        <f>6.0705+103.07</f>
        <v>109.14</v>
      </c>
      <c r="F26" s="168">
        <v>289.72000000000003</v>
      </c>
      <c r="G26" s="168">
        <f t="shared" si="2"/>
        <v>202.48</v>
      </c>
    </row>
    <row r="27" spans="1:10" x14ac:dyDescent="0.4">
      <c r="A27" s="239"/>
      <c r="B27" s="166" t="s">
        <v>95</v>
      </c>
      <c r="C27" s="167"/>
      <c r="D27" s="168">
        <v>0</v>
      </c>
      <c r="E27" s="172">
        <v>0</v>
      </c>
      <c r="F27" s="172">
        <v>0</v>
      </c>
      <c r="G27" s="168">
        <f t="shared" si="2"/>
        <v>0</v>
      </c>
    </row>
    <row r="28" spans="1:10" x14ac:dyDescent="0.4">
      <c r="A28" s="233" t="s">
        <v>96</v>
      </c>
      <c r="B28" s="234"/>
      <c r="C28" s="235"/>
      <c r="D28" s="171">
        <v>385.9</v>
      </c>
      <c r="E28" s="171">
        <f>SUM(E22:E25)</f>
        <v>109.98</v>
      </c>
      <c r="F28" s="171">
        <f t="shared" ref="F28" si="3">SUM(F22:F25)</f>
        <v>289.72000000000003</v>
      </c>
      <c r="G28" s="171">
        <f t="shared" si="2"/>
        <v>206.16</v>
      </c>
    </row>
    <row r="29" spans="1:10" x14ac:dyDescent="0.4">
      <c r="A29" s="239" t="s">
        <v>97</v>
      </c>
      <c r="B29" s="166" t="s">
        <v>98</v>
      </c>
      <c r="C29" s="167" t="s">
        <v>99</v>
      </c>
      <c r="D29" s="168">
        <v>0.03</v>
      </c>
      <c r="E29" s="172">
        <v>0.06</v>
      </c>
      <c r="F29" s="172">
        <v>0</v>
      </c>
      <c r="G29" s="168">
        <f t="shared" si="2"/>
        <v>0.09</v>
      </c>
    </row>
    <row r="30" spans="1:10" x14ac:dyDescent="0.4">
      <c r="A30" s="239"/>
      <c r="B30" s="166" t="s">
        <v>100</v>
      </c>
      <c r="C30" s="167" t="s">
        <v>101</v>
      </c>
      <c r="D30" s="168">
        <v>1.72</v>
      </c>
      <c r="E30" s="172">
        <f>0.0937+0.56</f>
        <v>0.65</v>
      </c>
      <c r="F30" s="172">
        <v>0</v>
      </c>
      <c r="G30" s="168">
        <f t="shared" ref="G30:G41" si="4">D30+E30-F30</f>
        <v>2.37</v>
      </c>
    </row>
    <row r="31" spans="1:10" x14ac:dyDescent="0.4">
      <c r="A31" s="239"/>
      <c r="B31" s="166" t="s">
        <v>102</v>
      </c>
      <c r="C31" s="167" t="s">
        <v>84</v>
      </c>
      <c r="D31" s="168">
        <v>0</v>
      </c>
      <c r="E31" s="168"/>
      <c r="F31" s="168"/>
      <c r="G31" s="168">
        <f t="shared" si="4"/>
        <v>0</v>
      </c>
    </row>
    <row r="32" spans="1:10" x14ac:dyDescent="0.4">
      <c r="A32" s="232" t="s">
        <v>103</v>
      </c>
      <c r="B32" s="232"/>
      <c r="C32" s="232"/>
      <c r="D32" s="171">
        <v>1.75</v>
      </c>
      <c r="E32" s="171">
        <f t="shared" ref="E32:F32" si="5">SUM(E29:E31)</f>
        <v>0.71</v>
      </c>
      <c r="F32" s="171">
        <f t="shared" si="5"/>
        <v>0</v>
      </c>
      <c r="G32" s="171">
        <f t="shared" si="4"/>
        <v>2.46</v>
      </c>
    </row>
    <row r="33" spans="1:10" x14ac:dyDescent="0.4">
      <c r="A33" s="240" t="s">
        <v>104</v>
      </c>
      <c r="B33" s="166" t="s">
        <v>105</v>
      </c>
      <c r="C33" s="170"/>
      <c r="D33" s="168">
        <v>0</v>
      </c>
      <c r="E33" s="168">
        <v>0</v>
      </c>
      <c r="F33" s="168">
        <v>0</v>
      </c>
      <c r="G33" s="172">
        <f t="shared" si="4"/>
        <v>0</v>
      </c>
    </row>
    <row r="34" spans="1:10" x14ac:dyDescent="0.4">
      <c r="A34" s="241"/>
      <c r="B34" s="166" t="s">
        <v>106</v>
      </c>
      <c r="C34" s="165"/>
      <c r="D34" s="168">
        <v>35.090000000000003</v>
      </c>
      <c r="E34" s="172">
        <v>50.99</v>
      </c>
      <c r="F34" s="172">
        <v>65.989999999999995</v>
      </c>
      <c r="G34" s="172">
        <f t="shared" si="4"/>
        <v>20.09</v>
      </c>
    </row>
    <row r="35" spans="1:10" x14ac:dyDescent="0.4">
      <c r="A35" s="241"/>
      <c r="B35" s="166" t="s">
        <v>107</v>
      </c>
      <c r="C35" s="165"/>
      <c r="D35" s="168">
        <v>43.91</v>
      </c>
      <c r="E35" s="172">
        <v>102.01</v>
      </c>
      <c r="F35" s="172">
        <v>132.94999999999999</v>
      </c>
      <c r="G35" s="172">
        <f t="shared" si="4"/>
        <v>12.97</v>
      </c>
    </row>
    <row r="36" spans="1:10" x14ac:dyDescent="0.4">
      <c r="A36" s="241"/>
      <c r="B36" s="166" t="s">
        <v>108</v>
      </c>
      <c r="C36" s="165"/>
      <c r="D36" s="168">
        <v>0</v>
      </c>
      <c r="E36" s="172">
        <v>0</v>
      </c>
      <c r="F36" s="172">
        <v>0</v>
      </c>
      <c r="G36" s="172">
        <f t="shared" si="4"/>
        <v>0</v>
      </c>
    </row>
    <row r="37" spans="1:10" x14ac:dyDescent="0.4">
      <c r="A37" s="241"/>
      <c r="B37" s="166" t="s">
        <v>109</v>
      </c>
      <c r="C37" s="167" t="s">
        <v>110</v>
      </c>
      <c r="D37" s="168">
        <v>0</v>
      </c>
      <c r="E37" s="172">
        <v>0</v>
      </c>
      <c r="F37" s="172">
        <v>0</v>
      </c>
      <c r="G37" s="172">
        <f t="shared" si="4"/>
        <v>0</v>
      </c>
    </row>
    <row r="38" spans="1:10" x14ac:dyDescent="0.4">
      <c r="A38" s="241"/>
      <c r="B38" s="166" t="s">
        <v>111</v>
      </c>
      <c r="C38" s="167"/>
      <c r="D38" s="168">
        <v>42.52</v>
      </c>
      <c r="E38" s="168">
        <f>E39+E40</f>
        <v>8.01</v>
      </c>
      <c r="F38" s="168">
        <f>F39+F40</f>
        <v>30.29</v>
      </c>
      <c r="G38" s="172">
        <f t="shared" si="4"/>
        <v>20.239999999999998</v>
      </c>
    </row>
    <row r="39" spans="1:10" x14ac:dyDescent="0.4">
      <c r="A39" s="241"/>
      <c r="B39" s="166" t="s">
        <v>112</v>
      </c>
      <c r="C39" s="167"/>
      <c r="D39" s="168">
        <v>41.38</v>
      </c>
      <c r="E39" s="172">
        <f>1.4246+6.05</f>
        <v>7.47</v>
      </c>
      <c r="F39" s="172">
        <v>30.29</v>
      </c>
      <c r="G39" s="172">
        <f t="shared" si="4"/>
        <v>18.559999999999999</v>
      </c>
    </row>
    <row r="40" spans="1:10" x14ac:dyDescent="0.4">
      <c r="A40" s="241"/>
      <c r="B40" s="166" t="s">
        <v>113</v>
      </c>
      <c r="C40" s="167"/>
      <c r="D40" s="168">
        <v>1.1399999999999999</v>
      </c>
      <c r="E40" s="172">
        <v>0.54</v>
      </c>
      <c r="F40" s="172">
        <v>0</v>
      </c>
      <c r="G40" s="172">
        <f t="shared" si="4"/>
        <v>1.68</v>
      </c>
    </row>
    <row r="41" spans="1:10" x14ac:dyDescent="0.4">
      <c r="A41" s="236" t="s">
        <v>114</v>
      </c>
      <c r="B41" s="236"/>
      <c r="C41" s="236"/>
      <c r="D41" s="171">
        <v>121.52</v>
      </c>
      <c r="E41" s="171">
        <f>SUM(E33:E38)</f>
        <v>161.01</v>
      </c>
      <c r="F41" s="171">
        <f t="shared" ref="F41" si="6">SUM(F33:F38)</f>
        <v>229.23</v>
      </c>
      <c r="G41" s="171">
        <f t="shared" si="4"/>
        <v>53.3</v>
      </c>
    </row>
    <row r="42" spans="1:10" x14ac:dyDescent="0.4">
      <c r="A42" s="239" t="s">
        <v>115</v>
      </c>
      <c r="B42" s="166" t="s">
        <v>116</v>
      </c>
      <c r="C42" s="167" t="s">
        <v>117</v>
      </c>
      <c r="D42" s="168">
        <v>42.74</v>
      </c>
      <c r="E42" s="172">
        <f>E43+E44</f>
        <v>59.67</v>
      </c>
      <c r="F42" s="172">
        <f>SUM(F43:F44)</f>
        <v>98.49</v>
      </c>
      <c r="G42" s="168">
        <f t="shared" ref="G42:G59" si="7">D42+E42-F42</f>
        <v>3.92</v>
      </c>
    </row>
    <row r="43" spans="1:10" x14ac:dyDescent="0.4">
      <c r="A43" s="239"/>
      <c r="B43" s="166" t="s">
        <v>118</v>
      </c>
      <c r="C43" s="167"/>
      <c r="D43" s="168">
        <v>40.98</v>
      </c>
      <c r="E43" s="172">
        <f>8.0538+49.46</f>
        <v>57.51</v>
      </c>
      <c r="F43" s="172">
        <f>66.43+32.06</f>
        <v>98.49</v>
      </c>
      <c r="G43" s="168">
        <f t="shared" si="7"/>
        <v>0</v>
      </c>
    </row>
    <row r="44" spans="1:10" x14ac:dyDescent="0.4">
      <c r="A44" s="239"/>
      <c r="B44" s="166" t="s">
        <v>119</v>
      </c>
      <c r="C44" s="167"/>
      <c r="D44" s="168">
        <v>1.76</v>
      </c>
      <c r="E44" s="172">
        <v>2.16</v>
      </c>
      <c r="F44" s="172">
        <v>0</v>
      </c>
      <c r="G44" s="168">
        <f t="shared" si="7"/>
        <v>3.92</v>
      </c>
    </row>
    <row r="45" spans="1:10" x14ac:dyDescent="0.4">
      <c r="A45" s="239"/>
      <c r="B45" s="166" t="s">
        <v>120</v>
      </c>
      <c r="C45" s="167" t="s">
        <v>121</v>
      </c>
      <c r="D45" s="168">
        <v>88.23</v>
      </c>
      <c r="E45" s="172">
        <f>E46+E47</f>
        <v>14.9</v>
      </c>
      <c r="F45" s="172">
        <f>SUM(F46:F47)</f>
        <v>97.61</v>
      </c>
      <c r="G45" s="168">
        <f t="shared" si="7"/>
        <v>5.52</v>
      </c>
    </row>
    <row r="46" spans="1:10" x14ac:dyDescent="0.4">
      <c r="A46" s="239"/>
      <c r="B46" s="166" t="s">
        <v>122</v>
      </c>
      <c r="C46" s="167"/>
      <c r="D46" s="168">
        <v>87.82</v>
      </c>
      <c r="E46" s="172">
        <v>14.48</v>
      </c>
      <c r="F46" s="172">
        <v>97.61</v>
      </c>
      <c r="G46" s="168">
        <f t="shared" si="7"/>
        <v>4.6900000000000004</v>
      </c>
    </row>
    <row r="47" spans="1:10" x14ac:dyDescent="0.4">
      <c r="A47" s="239"/>
      <c r="B47" s="166" t="s">
        <v>123</v>
      </c>
      <c r="C47" s="167"/>
      <c r="D47" s="168">
        <v>0.41</v>
      </c>
      <c r="E47" s="172">
        <f>0.42</f>
        <v>0.42</v>
      </c>
      <c r="F47" s="172">
        <v>0</v>
      </c>
      <c r="G47" s="168">
        <f t="shared" si="7"/>
        <v>0.83</v>
      </c>
    </row>
    <row r="48" spans="1:10" x14ac:dyDescent="0.4">
      <c r="A48" s="239"/>
      <c r="B48" s="166" t="s">
        <v>124</v>
      </c>
      <c r="C48" s="167" t="s">
        <v>125</v>
      </c>
      <c r="D48" s="168">
        <v>10.51</v>
      </c>
      <c r="E48" s="168">
        <f>E49+E50+E51+E52+E53+E54+E55+E56+E57</f>
        <v>11.56</v>
      </c>
      <c r="F48" s="168">
        <f>F49+F50+F51+F52+F53+F54+F55+F56+F57</f>
        <v>16.84</v>
      </c>
      <c r="G48" s="168">
        <f t="shared" si="7"/>
        <v>5.23</v>
      </c>
      <c r="I48" s="164"/>
      <c r="J48" s="164"/>
    </row>
    <row r="49" spans="1:10" x14ac:dyDescent="0.4">
      <c r="A49" s="239"/>
      <c r="B49" s="166" t="s">
        <v>126</v>
      </c>
      <c r="C49" s="167"/>
      <c r="D49" s="168">
        <v>0</v>
      </c>
      <c r="E49" s="172">
        <v>0</v>
      </c>
      <c r="F49" s="172">
        <v>0</v>
      </c>
      <c r="G49" s="168">
        <f t="shared" si="7"/>
        <v>0</v>
      </c>
      <c r="I49" s="164"/>
      <c r="J49" s="164"/>
    </row>
    <row r="50" spans="1:10" x14ac:dyDescent="0.4">
      <c r="A50" s="239"/>
      <c r="B50" s="166" t="s">
        <v>127</v>
      </c>
      <c r="C50" s="167"/>
      <c r="D50" s="168">
        <v>0.03</v>
      </c>
      <c r="E50" s="172">
        <v>11.41</v>
      </c>
      <c r="F50" s="172">
        <v>11.41</v>
      </c>
      <c r="G50" s="168">
        <f t="shared" si="7"/>
        <v>0.03</v>
      </c>
    </row>
    <row r="51" spans="1:10" x14ac:dyDescent="0.4">
      <c r="A51" s="239"/>
      <c r="B51" s="166" t="s">
        <v>128</v>
      </c>
      <c r="C51" s="167"/>
      <c r="D51" s="168">
        <v>0</v>
      </c>
      <c r="E51" s="172">
        <v>0</v>
      </c>
      <c r="F51" s="172">
        <v>0</v>
      </c>
      <c r="G51" s="168">
        <f t="shared" si="7"/>
        <v>0</v>
      </c>
      <c r="I51" s="164"/>
      <c r="J51" s="164"/>
    </row>
    <row r="52" spans="1:10" x14ac:dyDescent="0.4">
      <c r="A52" s="239"/>
      <c r="B52" s="166" t="s">
        <v>129</v>
      </c>
      <c r="C52" s="167"/>
      <c r="D52" s="168">
        <v>2.41</v>
      </c>
      <c r="E52" s="172">
        <v>0</v>
      </c>
      <c r="F52" s="172">
        <v>2.41</v>
      </c>
      <c r="G52" s="168">
        <f t="shared" si="7"/>
        <v>0</v>
      </c>
    </row>
    <row r="53" spans="1:10" x14ac:dyDescent="0.4">
      <c r="A53" s="239"/>
      <c r="B53" s="166" t="s">
        <v>130</v>
      </c>
      <c r="C53" s="167"/>
      <c r="D53" s="168">
        <v>2.88</v>
      </c>
      <c r="E53" s="172">
        <v>0</v>
      </c>
      <c r="F53" s="172">
        <v>0</v>
      </c>
      <c r="G53" s="168">
        <f t="shared" si="7"/>
        <v>2.88</v>
      </c>
    </row>
    <row r="54" spans="1:10" x14ac:dyDescent="0.4">
      <c r="A54" s="239"/>
      <c r="B54" s="166" t="s">
        <v>131</v>
      </c>
      <c r="C54" s="167"/>
      <c r="D54" s="168">
        <v>2.27</v>
      </c>
      <c r="E54" s="172">
        <v>0.05</v>
      </c>
      <c r="F54" s="172">
        <v>0</v>
      </c>
      <c r="G54" s="168">
        <f t="shared" si="7"/>
        <v>2.3199999999999998</v>
      </c>
    </row>
    <row r="55" spans="1:10" x14ac:dyDescent="0.4">
      <c r="A55" s="239"/>
      <c r="B55" s="166" t="s">
        <v>132</v>
      </c>
      <c r="C55" s="167" t="s">
        <v>84</v>
      </c>
      <c r="D55" s="168">
        <v>1.2</v>
      </c>
      <c r="E55" s="172">
        <f>0.07+0.03</f>
        <v>0.1</v>
      </c>
      <c r="F55" s="172">
        <v>1.3</v>
      </c>
      <c r="G55" s="168">
        <f t="shared" si="7"/>
        <v>0</v>
      </c>
    </row>
    <row r="56" spans="1:10" x14ac:dyDescent="0.4">
      <c r="A56" s="239"/>
      <c r="B56" s="173" t="s">
        <v>133</v>
      </c>
      <c r="C56" s="167" t="s">
        <v>84</v>
      </c>
      <c r="D56" s="168">
        <v>0</v>
      </c>
      <c r="E56" s="172">
        <v>0</v>
      </c>
      <c r="F56" s="172">
        <v>0</v>
      </c>
      <c r="G56" s="168">
        <f t="shared" si="7"/>
        <v>0</v>
      </c>
    </row>
    <row r="57" spans="1:10" x14ac:dyDescent="0.4">
      <c r="A57" s="239"/>
      <c r="B57" s="166" t="s">
        <v>134</v>
      </c>
      <c r="C57" s="167" t="s">
        <v>84</v>
      </c>
      <c r="D57" s="168">
        <v>1.72</v>
      </c>
      <c r="E57" s="172">
        <v>0</v>
      </c>
      <c r="F57" s="172">
        <v>1.72</v>
      </c>
      <c r="G57" s="168">
        <f t="shared" si="7"/>
        <v>0</v>
      </c>
    </row>
    <row r="58" spans="1:10" x14ac:dyDescent="0.4">
      <c r="A58" s="236" t="s">
        <v>135</v>
      </c>
      <c r="B58" s="236"/>
      <c r="C58" s="236"/>
      <c r="D58" s="171">
        <v>141.47999999999999</v>
      </c>
      <c r="E58" s="171">
        <f t="shared" ref="E58:F58" si="8">E42+E45+E48</f>
        <v>86.13</v>
      </c>
      <c r="F58" s="171">
        <f t="shared" si="8"/>
        <v>212.94</v>
      </c>
      <c r="G58" s="171">
        <f t="shared" si="7"/>
        <v>14.67</v>
      </c>
    </row>
    <row r="59" spans="1:10" x14ac:dyDescent="0.4">
      <c r="A59" s="242" t="s">
        <v>136</v>
      </c>
      <c r="B59" s="173" t="s">
        <v>137</v>
      </c>
      <c r="C59" s="167" t="s">
        <v>138</v>
      </c>
      <c r="D59" s="168">
        <v>13.4</v>
      </c>
      <c r="E59" s="168">
        <f>E60+E61</f>
        <v>2.06</v>
      </c>
      <c r="F59" s="168">
        <f>F60+F61</f>
        <v>0</v>
      </c>
      <c r="G59" s="168">
        <f t="shared" si="7"/>
        <v>15.46</v>
      </c>
    </row>
    <row r="60" spans="1:10" x14ac:dyDescent="0.4">
      <c r="A60" s="242"/>
      <c r="B60" s="173" t="s">
        <v>139</v>
      </c>
      <c r="C60" s="167"/>
      <c r="D60" s="168">
        <v>13.4</v>
      </c>
      <c r="E60" s="172">
        <f>2+0.0638</f>
        <v>2.06</v>
      </c>
      <c r="F60" s="172">
        <v>0</v>
      </c>
      <c r="G60" s="168">
        <f t="shared" ref="G60:G74" si="9">D60+E60-F60</f>
        <v>15.46</v>
      </c>
    </row>
    <row r="61" spans="1:10" x14ac:dyDescent="0.4">
      <c r="A61" s="242"/>
      <c r="B61" s="173" t="s">
        <v>140</v>
      </c>
      <c r="C61" s="167"/>
      <c r="D61" s="168">
        <v>0</v>
      </c>
      <c r="E61" s="172">
        <v>0</v>
      </c>
      <c r="F61" s="172">
        <v>0</v>
      </c>
      <c r="G61" s="168">
        <f t="shared" si="9"/>
        <v>0</v>
      </c>
    </row>
    <row r="62" spans="1:10" x14ac:dyDescent="0.4">
      <c r="A62" s="242"/>
      <c r="B62" s="166" t="s">
        <v>141</v>
      </c>
      <c r="C62" s="167" t="s">
        <v>142</v>
      </c>
      <c r="D62" s="168">
        <v>0</v>
      </c>
      <c r="E62" s="172">
        <f>57.16+11.2041</f>
        <v>68.36</v>
      </c>
      <c r="F62" s="174">
        <v>68.36</v>
      </c>
      <c r="G62" s="168">
        <f t="shared" si="9"/>
        <v>0</v>
      </c>
    </row>
    <row r="63" spans="1:10" x14ac:dyDescent="0.4">
      <c r="A63" s="242"/>
      <c r="B63" s="173" t="s">
        <v>143</v>
      </c>
      <c r="C63" s="167" t="s">
        <v>144</v>
      </c>
      <c r="D63" s="168">
        <v>1.52</v>
      </c>
      <c r="E63" s="172">
        <v>0.04</v>
      </c>
      <c r="F63" s="174">
        <v>1.56</v>
      </c>
      <c r="G63" s="168">
        <f t="shared" si="9"/>
        <v>0</v>
      </c>
    </row>
    <row r="64" spans="1:10" x14ac:dyDescent="0.4">
      <c r="A64" s="242"/>
      <c r="B64" s="166" t="s">
        <v>145</v>
      </c>
      <c r="C64" s="167" t="s">
        <v>146</v>
      </c>
      <c r="D64" s="168">
        <v>1.37</v>
      </c>
      <c r="E64" s="175">
        <v>0</v>
      </c>
      <c r="F64" s="175">
        <v>0</v>
      </c>
      <c r="G64" s="168">
        <f t="shared" si="9"/>
        <v>1.37</v>
      </c>
    </row>
    <row r="65" spans="1:7" x14ac:dyDescent="0.4">
      <c r="A65" s="242"/>
      <c r="B65" s="173" t="s">
        <v>147</v>
      </c>
      <c r="C65" s="167" t="s">
        <v>148</v>
      </c>
      <c r="D65" s="168">
        <v>0.91</v>
      </c>
      <c r="E65" s="175">
        <v>0</v>
      </c>
      <c r="F65" s="175">
        <v>0</v>
      </c>
      <c r="G65" s="168">
        <f t="shared" si="9"/>
        <v>0.91</v>
      </c>
    </row>
    <row r="66" spans="1:7" x14ac:dyDescent="0.4">
      <c r="A66" s="242"/>
      <c r="B66" s="166" t="s">
        <v>149</v>
      </c>
      <c r="C66" s="167" t="s">
        <v>150</v>
      </c>
      <c r="D66" s="168">
        <v>0.89</v>
      </c>
      <c r="E66" s="175">
        <v>0</v>
      </c>
      <c r="F66" s="175">
        <v>0</v>
      </c>
      <c r="G66" s="168">
        <f t="shared" si="9"/>
        <v>0.89</v>
      </c>
    </row>
    <row r="67" spans="1:7" x14ac:dyDescent="0.4">
      <c r="A67" s="242"/>
      <c r="B67" s="173" t="s">
        <v>151</v>
      </c>
      <c r="C67" s="167" t="s">
        <v>152</v>
      </c>
      <c r="D67" s="168">
        <v>0</v>
      </c>
      <c r="E67" s="175">
        <v>0</v>
      </c>
      <c r="F67" s="175">
        <v>0</v>
      </c>
      <c r="G67" s="168">
        <f t="shared" si="9"/>
        <v>0</v>
      </c>
    </row>
    <row r="68" spans="1:7" x14ac:dyDescent="0.4">
      <c r="A68" s="242"/>
      <c r="B68" s="166" t="s">
        <v>153</v>
      </c>
      <c r="C68" s="167" t="s">
        <v>154</v>
      </c>
      <c r="D68" s="168">
        <v>0</v>
      </c>
      <c r="E68" s="175">
        <v>0</v>
      </c>
      <c r="F68" s="175">
        <v>0</v>
      </c>
      <c r="G68" s="168">
        <f t="shared" si="9"/>
        <v>0</v>
      </c>
    </row>
    <row r="69" spans="1:7" s="161" customFormat="1" ht="13.5" x14ac:dyDescent="0.3">
      <c r="A69" s="242"/>
      <c r="B69" s="173" t="s">
        <v>155</v>
      </c>
      <c r="C69" s="167" t="s">
        <v>156</v>
      </c>
      <c r="D69" s="168">
        <v>0</v>
      </c>
      <c r="E69" s="175">
        <v>0</v>
      </c>
      <c r="F69" s="175">
        <v>0</v>
      </c>
      <c r="G69" s="168">
        <f t="shared" si="9"/>
        <v>0</v>
      </c>
    </row>
    <row r="70" spans="1:7" x14ac:dyDescent="0.4">
      <c r="A70" s="242"/>
      <c r="B70" s="166" t="s">
        <v>157</v>
      </c>
      <c r="C70" s="167" t="s">
        <v>158</v>
      </c>
      <c r="D70" s="168">
        <v>2.2400000000000002</v>
      </c>
      <c r="E70" s="172">
        <v>0.62</v>
      </c>
      <c r="F70" s="175">
        <v>0</v>
      </c>
      <c r="G70" s="168">
        <f t="shared" si="9"/>
        <v>2.86</v>
      </c>
    </row>
    <row r="71" spans="1:7" x14ac:dyDescent="0.4">
      <c r="A71" s="242"/>
      <c r="B71" s="173" t="s">
        <v>159</v>
      </c>
      <c r="C71" s="167" t="s">
        <v>160</v>
      </c>
      <c r="D71" s="168">
        <v>1.1200000000000001</v>
      </c>
      <c r="E71" s="172">
        <v>0.28999999999999998</v>
      </c>
      <c r="F71" s="175">
        <v>0</v>
      </c>
      <c r="G71" s="168">
        <f t="shared" si="9"/>
        <v>1.41</v>
      </c>
    </row>
    <row r="72" spans="1:7" x14ac:dyDescent="0.4">
      <c r="A72" s="242"/>
      <c r="B72" s="166" t="s">
        <v>136</v>
      </c>
      <c r="C72" s="167"/>
      <c r="D72" s="168">
        <v>54.86</v>
      </c>
      <c r="E72" s="172">
        <f>1.35+0.2037+0.1149</f>
        <v>1.67</v>
      </c>
      <c r="F72" s="175">
        <v>0</v>
      </c>
      <c r="G72" s="168">
        <f t="shared" si="9"/>
        <v>56.53</v>
      </c>
    </row>
    <row r="73" spans="1:7" x14ac:dyDescent="0.4">
      <c r="A73" s="236" t="s">
        <v>161</v>
      </c>
      <c r="B73" s="236"/>
      <c r="C73" s="236"/>
      <c r="D73" s="171">
        <v>76.31</v>
      </c>
      <c r="E73" s="171">
        <f>SUM(E59:E72)-E60-E61</f>
        <v>73.040000000000006</v>
      </c>
      <c r="F73" s="171">
        <f t="shared" ref="F73" si="10">SUM(F59:F72)-F60-F61</f>
        <v>69.92</v>
      </c>
      <c r="G73" s="176">
        <f t="shared" si="9"/>
        <v>79.430000000000007</v>
      </c>
    </row>
    <row r="74" spans="1:7" x14ac:dyDescent="0.4">
      <c r="A74" s="236" t="s">
        <v>162</v>
      </c>
      <c r="B74" s="236"/>
      <c r="C74" s="236"/>
      <c r="D74" s="171">
        <v>1049.8900000000001</v>
      </c>
      <c r="E74" s="171">
        <f>E21+E28+E32+E41+E58+E73</f>
        <v>586.55999999999995</v>
      </c>
      <c r="F74" s="171">
        <f t="shared" ref="F74" si="11">F21+F28+F32+F41+F58+F73</f>
        <v>1047.69</v>
      </c>
      <c r="G74" s="171">
        <f t="shared" si="9"/>
        <v>588.76</v>
      </c>
    </row>
    <row r="75" spans="1:7" x14ac:dyDescent="0.4">
      <c r="E75" s="177"/>
      <c r="F75" s="177"/>
    </row>
    <row r="76" spans="1:7" x14ac:dyDescent="0.4">
      <c r="D76" s="40">
        <v>1049.8900000000001</v>
      </c>
      <c r="E76" s="40">
        <v>586.55999999999995</v>
      </c>
      <c r="F76" s="40">
        <v>1047.69</v>
      </c>
      <c r="G76" s="39">
        <v>588.76</v>
      </c>
    </row>
    <row r="77" spans="1:7" x14ac:dyDescent="0.4">
      <c r="E77" s="40"/>
    </row>
  </sheetData>
  <mergeCells count="19">
    <mergeCell ref="A58:C58"/>
    <mergeCell ref="A73:C73"/>
    <mergeCell ref="A74:C74"/>
    <mergeCell ref="A8:A20"/>
    <mergeCell ref="A22:A27"/>
    <mergeCell ref="A29:A31"/>
    <mergeCell ref="A33:A40"/>
    <mergeCell ref="A42:A57"/>
    <mergeCell ref="A59:A72"/>
    <mergeCell ref="A3:G3"/>
    <mergeCell ref="A21:C21"/>
    <mergeCell ref="A28:C28"/>
    <mergeCell ref="A32:C32"/>
    <mergeCell ref="A41:C41"/>
    <mergeCell ref="D6:D7"/>
    <mergeCell ref="E6:E7"/>
    <mergeCell ref="F6:F7"/>
    <mergeCell ref="G6:G7"/>
    <mergeCell ref="A6:C7"/>
  </mergeCells>
  <phoneticPr fontId="25" type="noConversion"/>
  <printOptions horizontalCentered="1"/>
  <pageMargins left="0.59055118110236204" right="0.39370078740157499" top="0.196850393700787" bottom="0.196850393700787" header="0.23622047244094499" footer="0.23622047244094499"/>
  <pageSetup paperSize="9" scale="74" fitToWidth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VM30"/>
  <sheetViews>
    <sheetView view="pageBreakPreview" zoomScaleNormal="100" zoomScaleSheetLayoutView="100" workbookViewId="0">
      <selection activeCell="G24" sqref="G24"/>
    </sheetView>
  </sheetViews>
  <sheetFormatPr defaultColWidth="9" defaultRowHeight="12.75" x14ac:dyDescent="0.4"/>
  <cols>
    <col min="1" max="1" width="17.25" style="139" customWidth="1"/>
    <col min="2" max="2" width="23.75" style="139" customWidth="1"/>
    <col min="3" max="3" width="11.25" style="139" customWidth="1"/>
    <col min="4" max="4" width="11.25" style="140" customWidth="1"/>
    <col min="5" max="5" width="12.5" style="140" customWidth="1"/>
    <col min="6" max="6" width="11.75" style="140" customWidth="1"/>
    <col min="7" max="7" width="12.75" style="140" customWidth="1"/>
    <col min="8" max="8" width="9" style="141" hidden="1" customWidth="1"/>
    <col min="9" max="253" width="9" style="139"/>
    <col min="254" max="254" width="17.25" style="139" customWidth="1"/>
    <col min="255" max="255" width="23.75" style="139" customWidth="1"/>
    <col min="256" max="257" width="11.25" style="139" customWidth="1"/>
    <col min="258" max="258" width="12.5" style="139" customWidth="1"/>
    <col min="259" max="259" width="11.75" style="139" customWidth="1"/>
    <col min="260" max="260" width="12.75" style="139" customWidth="1"/>
    <col min="261" max="261" width="9" style="139" hidden="1" customWidth="1"/>
    <col min="262" max="509" width="9" style="139"/>
    <col min="510" max="510" width="17.25" style="139" customWidth="1"/>
    <col min="511" max="511" width="23.75" style="139" customWidth="1"/>
    <col min="512" max="513" width="11.25" style="139" customWidth="1"/>
    <col min="514" max="514" width="12.5" style="139" customWidth="1"/>
    <col min="515" max="515" width="11.75" style="139" customWidth="1"/>
    <col min="516" max="516" width="12.75" style="139" customWidth="1"/>
    <col min="517" max="517" width="9" style="139" hidden="1" customWidth="1"/>
    <col min="518" max="765" width="9" style="139"/>
    <col min="766" max="766" width="17.25" style="139" customWidth="1"/>
    <col min="767" max="767" width="23.75" style="139" customWidth="1"/>
    <col min="768" max="769" width="11.25" style="139" customWidth="1"/>
    <col min="770" max="770" width="12.5" style="139" customWidth="1"/>
    <col min="771" max="771" width="11.75" style="139" customWidth="1"/>
    <col min="772" max="772" width="12.75" style="139" customWidth="1"/>
    <col min="773" max="773" width="9" style="139" hidden="1" customWidth="1"/>
    <col min="774" max="1021" width="9" style="139"/>
    <col min="1022" max="1022" width="17.25" style="139" customWidth="1"/>
    <col min="1023" max="1023" width="23.75" style="139" customWidth="1"/>
    <col min="1024" max="1025" width="11.25" style="139" customWidth="1"/>
    <col min="1026" max="1026" width="12.5" style="139" customWidth="1"/>
    <col min="1027" max="1027" width="11.75" style="139" customWidth="1"/>
    <col min="1028" max="1028" width="12.75" style="139" customWidth="1"/>
    <col min="1029" max="1029" width="9" style="139" hidden="1" customWidth="1"/>
    <col min="1030" max="1277" width="9" style="139"/>
    <col min="1278" max="1278" width="17.25" style="139" customWidth="1"/>
    <col min="1279" max="1279" width="23.75" style="139" customWidth="1"/>
    <col min="1280" max="1281" width="11.25" style="139" customWidth="1"/>
    <col min="1282" max="1282" width="12.5" style="139" customWidth="1"/>
    <col min="1283" max="1283" width="11.75" style="139" customWidth="1"/>
    <col min="1284" max="1284" width="12.75" style="139" customWidth="1"/>
    <col min="1285" max="1285" width="9" style="139" hidden="1" customWidth="1"/>
    <col min="1286" max="1533" width="9" style="139"/>
    <col min="1534" max="1534" width="17.25" style="139" customWidth="1"/>
    <col min="1535" max="1535" width="23.75" style="139" customWidth="1"/>
    <col min="1536" max="1537" width="11.25" style="139" customWidth="1"/>
    <col min="1538" max="1538" width="12.5" style="139" customWidth="1"/>
    <col min="1539" max="1539" width="11.75" style="139" customWidth="1"/>
    <col min="1540" max="1540" width="12.75" style="139" customWidth="1"/>
    <col min="1541" max="1541" width="9" style="139" hidden="1" customWidth="1"/>
    <col min="1542" max="1789" width="9" style="139"/>
    <col min="1790" max="1790" width="17.25" style="139" customWidth="1"/>
    <col min="1791" max="1791" width="23.75" style="139" customWidth="1"/>
    <col min="1792" max="1793" width="11.25" style="139" customWidth="1"/>
    <col min="1794" max="1794" width="12.5" style="139" customWidth="1"/>
    <col min="1795" max="1795" width="11.75" style="139" customWidth="1"/>
    <col min="1796" max="1796" width="12.75" style="139" customWidth="1"/>
    <col min="1797" max="1797" width="9" style="139" hidden="1" customWidth="1"/>
    <col min="1798" max="2045" width="9" style="139"/>
    <col min="2046" max="2046" width="17.25" style="139" customWidth="1"/>
    <col min="2047" max="2047" width="23.75" style="139" customWidth="1"/>
    <col min="2048" max="2049" width="11.25" style="139" customWidth="1"/>
    <col min="2050" max="2050" width="12.5" style="139" customWidth="1"/>
    <col min="2051" max="2051" width="11.75" style="139" customWidth="1"/>
    <col min="2052" max="2052" width="12.75" style="139" customWidth="1"/>
    <col min="2053" max="2053" width="9" style="139" hidden="1" customWidth="1"/>
    <col min="2054" max="2301" width="9" style="139"/>
    <col min="2302" max="2302" width="17.25" style="139" customWidth="1"/>
    <col min="2303" max="2303" width="23.75" style="139" customWidth="1"/>
    <col min="2304" max="2305" width="11.25" style="139" customWidth="1"/>
    <col min="2306" max="2306" width="12.5" style="139" customWidth="1"/>
    <col min="2307" max="2307" width="11.75" style="139" customWidth="1"/>
    <col min="2308" max="2308" width="12.75" style="139" customWidth="1"/>
    <col min="2309" max="2309" width="9" style="139" hidden="1" customWidth="1"/>
    <col min="2310" max="2557" width="9" style="139"/>
    <col min="2558" max="2558" width="17.25" style="139" customWidth="1"/>
    <col min="2559" max="2559" width="23.75" style="139" customWidth="1"/>
    <col min="2560" max="2561" width="11.25" style="139" customWidth="1"/>
    <col min="2562" max="2562" width="12.5" style="139" customWidth="1"/>
    <col min="2563" max="2563" width="11.75" style="139" customWidth="1"/>
    <col min="2564" max="2564" width="12.75" style="139" customWidth="1"/>
    <col min="2565" max="2565" width="9" style="139" hidden="1" customWidth="1"/>
    <col min="2566" max="2813" width="9" style="139"/>
    <col min="2814" max="2814" width="17.25" style="139" customWidth="1"/>
    <col min="2815" max="2815" width="23.75" style="139" customWidth="1"/>
    <col min="2816" max="2817" width="11.25" style="139" customWidth="1"/>
    <col min="2818" max="2818" width="12.5" style="139" customWidth="1"/>
    <col min="2819" max="2819" width="11.75" style="139" customWidth="1"/>
    <col min="2820" max="2820" width="12.75" style="139" customWidth="1"/>
    <col min="2821" max="2821" width="9" style="139" hidden="1" customWidth="1"/>
    <col min="2822" max="3069" width="9" style="139"/>
    <col min="3070" max="3070" width="17.25" style="139" customWidth="1"/>
    <col min="3071" max="3071" width="23.75" style="139" customWidth="1"/>
    <col min="3072" max="3073" width="11.25" style="139" customWidth="1"/>
    <col min="3074" max="3074" width="12.5" style="139" customWidth="1"/>
    <col min="3075" max="3075" width="11.75" style="139" customWidth="1"/>
    <col min="3076" max="3076" width="12.75" style="139" customWidth="1"/>
    <col min="3077" max="3077" width="9" style="139" hidden="1" customWidth="1"/>
    <col min="3078" max="3325" width="9" style="139"/>
    <col min="3326" max="3326" width="17.25" style="139" customWidth="1"/>
    <col min="3327" max="3327" width="23.75" style="139" customWidth="1"/>
    <col min="3328" max="3329" width="11.25" style="139" customWidth="1"/>
    <col min="3330" max="3330" width="12.5" style="139" customWidth="1"/>
    <col min="3331" max="3331" width="11.75" style="139" customWidth="1"/>
    <col min="3332" max="3332" width="12.75" style="139" customWidth="1"/>
    <col min="3333" max="3333" width="9" style="139" hidden="1" customWidth="1"/>
    <col min="3334" max="3581" width="9" style="139"/>
    <col min="3582" max="3582" width="17.25" style="139" customWidth="1"/>
    <col min="3583" max="3583" width="23.75" style="139" customWidth="1"/>
    <col min="3584" max="3585" width="11.25" style="139" customWidth="1"/>
    <col min="3586" max="3586" width="12.5" style="139" customWidth="1"/>
    <col min="3587" max="3587" width="11.75" style="139" customWidth="1"/>
    <col min="3588" max="3588" width="12.75" style="139" customWidth="1"/>
    <col min="3589" max="3589" width="9" style="139" hidden="1" customWidth="1"/>
    <col min="3590" max="3837" width="9" style="139"/>
    <col min="3838" max="3838" width="17.25" style="139" customWidth="1"/>
    <col min="3839" max="3839" width="23.75" style="139" customWidth="1"/>
    <col min="3840" max="3841" width="11.25" style="139" customWidth="1"/>
    <col min="3842" max="3842" width="12.5" style="139" customWidth="1"/>
    <col min="3843" max="3843" width="11.75" style="139" customWidth="1"/>
    <col min="3844" max="3844" width="12.75" style="139" customWidth="1"/>
    <col min="3845" max="3845" width="9" style="139" hidden="1" customWidth="1"/>
    <col min="3846" max="4093" width="9" style="139"/>
    <col min="4094" max="4094" width="17.25" style="139" customWidth="1"/>
    <col min="4095" max="4095" width="23.75" style="139" customWidth="1"/>
    <col min="4096" max="4097" width="11.25" style="139" customWidth="1"/>
    <col min="4098" max="4098" width="12.5" style="139" customWidth="1"/>
    <col min="4099" max="4099" width="11.75" style="139" customWidth="1"/>
    <col min="4100" max="4100" width="12.75" style="139" customWidth="1"/>
    <col min="4101" max="4101" width="9" style="139" hidden="1" customWidth="1"/>
    <col min="4102" max="4349" width="9" style="139"/>
    <col min="4350" max="4350" width="17.25" style="139" customWidth="1"/>
    <col min="4351" max="4351" width="23.75" style="139" customWidth="1"/>
    <col min="4352" max="4353" width="11.25" style="139" customWidth="1"/>
    <col min="4354" max="4354" width="12.5" style="139" customWidth="1"/>
    <col min="4355" max="4355" width="11.75" style="139" customWidth="1"/>
    <col min="4356" max="4356" width="12.75" style="139" customWidth="1"/>
    <col min="4357" max="4357" width="9" style="139" hidden="1" customWidth="1"/>
    <col min="4358" max="4605" width="9" style="139"/>
    <col min="4606" max="4606" width="17.25" style="139" customWidth="1"/>
    <col min="4607" max="4607" width="23.75" style="139" customWidth="1"/>
    <col min="4608" max="4609" width="11.25" style="139" customWidth="1"/>
    <col min="4610" max="4610" width="12.5" style="139" customWidth="1"/>
    <col min="4611" max="4611" width="11.75" style="139" customWidth="1"/>
    <col min="4612" max="4612" width="12.75" style="139" customWidth="1"/>
    <col min="4613" max="4613" width="9" style="139" hidden="1" customWidth="1"/>
    <col min="4614" max="4861" width="9" style="139"/>
    <col min="4862" max="4862" width="17.25" style="139" customWidth="1"/>
    <col min="4863" max="4863" width="23.75" style="139" customWidth="1"/>
    <col min="4864" max="4865" width="11.25" style="139" customWidth="1"/>
    <col min="4866" max="4866" width="12.5" style="139" customWidth="1"/>
    <col min="4867" max="4867" width="11.75" style="139" customWidth="1"/>
    <col min="4868" max="4868" width="12.75" style="139" customWidth="1"/>
    <col min="4869" max="4869" width="9" style="139" hidden="1" customWidth="1"/>
    <col min="4870" max="5117" width="9" style="139"/>
    <col min="5118" max="5118" width="17.25" style="139" customWidth="1"/>
    <col min="5119" max="5119" width="23.75" style="139" customWidth="1"/>
    <col min="5120" max="5121" width="11.25" style="139" customWidth="1"/>
    <col min="5122" max="5122" width="12.5" style="139" customWidth="1"/>
    <col min="5123" max="5123" width="11.75" style="139" customWidth="1"/>
    <col min="5124" max="5124" width="12.75" style="139" customWidth="1"/>
    <col min="5125" max="5125" width="9" style="139" hidden="1" customWidth="1"/>
    <col min="5126" max="5373" width="9" style="139"/>
    <col min="5374" max="5374" width="17.25" style="139" customWidth="1"/>
    <col min="5375" max="5375" width="23.75" style="139" customWidth="1"/>
    <col min="5376" max="5377" width="11.25" style="139" customWidth="1"/>
    <col min="5378" max="5378" width="12.5" style="139" customWidth="1"/>
    <col min="5379" max="5379" width="11.75" style="139" customWidth="1"/>
    <col min="5380" max="5380" width="12.75" style="139" customWidth="1"/>
    <col min="5381" max="5381" width="9" style="139" hidden="1" customWidth="1"/>
    <col min="5382" max="5629" width="9" style="139"/>
    <col min="5630" max="5630" width="17.25" style="139" customWidth="1"/>
    <col min="5631" max="5631" width="23.75" style="139" customWidth="1"/>
    <col min="5632" max="5633" width="11.25" style="139" customWidth="1"/>
    <col min="5634" max="5634" width="12.5" style="139" customWidth="1"/>
    <col min="5635" max="5635" width="11.75" style="139" customWidth="1"/>
    <col min="5636" max="5636" width="12.75" style="139" customWidth="1"/>
    <col min="5637" max="5637" width="9" style="139" hidden="1" customWidth="1"/>
    <col min="5638" max="5885" width="9" style="139"/>
    <col min="5886" max="5886" width="17.25" style="139" customWidth="1"/>
    <col min="5887" max="5887" width="23.75" style="139" customWidth="1"/>
    <col min="5888" max="5889" width="11.25" style="139" customWidth="1"/>
    <col min="5890" max="5890" width="12.5" style="139" customWidth="1"/>
    <col min="5891" max="5891" width="11.75" style="139" customWidth="1"/>
    <col min="5892" max="5892" width="12.75" style="139" customWidth="1"/>
    <col min="5893" max="5893" width="9" style="139" hidden="1" customWidth="1"/>
    <col min="5894" max="6141" width="9" style="139"/>
    <col min="6142" max="6142" width="17.25" style="139" customWidth="1"/>
    <col min="6143" max="6143" width="23.75" style="139" customWidth="1"/>
    <col min="6144" max="6145" width="11.25" style="139" customWidth="1"/>
    <col min="6146" max="6146" width="12.5" style="139" customWidth="1"/>
    <col min="6147" max="6147" width="11.75" style="139" customWidth="1"/>
    <col min="6148" max="6148" width="12.75" style="139" customWidth="1"/>
    <col min="6149" max="6149" width="9" style="139" hidden="1" customWidth="1"/>
    <col min="6150" max="6397" width="9" style="139"/>
    <col min="6398" max="6398" width="17.25" style="139" customWidth="1"/>
    <col min="6399" max="6399" width="23.75" style="139" customWidth="1"/>
    <col min="6400" max="6401" width="11.25" style="139" customWidth="1"/>
    <col min="6402" max="6402" width="12.5" style="139" customWidth="1"/>
    <col min="6403" max="6403" width="11.75" style="139" customWidth="1"/>
    <col min="6404" max="6404" width="12.75" style="139" customWidth="1"/>
    <col min="6405" max="6405" width="9" style="139" hidden="1" customWidth="1"/>
    <col min="6406" max="6653" width="9" style="139"/>
    <col min="6654" max="6654" width="17.25" style="139" customWidth="1"/>
    <col min="6655" max="6655" width="23.75" style="139" customWidth="1"/>
    <col min="6656" max="6657" width="11.25" style="139" customWidth="1"/>
    <col min="6658" max="6658" width="12.5" style="139" customWidth="1"/>
    <col min="6659" max="6659" width="11.75" style="139" customWidth="1"/>
    <col min="6660" max="6660" width="12.75" style="139" customWidth="1"/>
    <col min="6661" max="6661" width="9" style="139" hidden="1" customWidth="1"/>
    <col min="6662" max="6909" width="9" style="139"/>
    <col min="6910" max="6910" width="17.25" style="139" customWidth="1"/>
    <col min="6911" max="6911" width="23.75" style="139" customWidth="1"/>
    <col min="6912" max="6913" width="11.25" style="139" customWidth="1"/>
    <col min="6914" max="6914" width="12.5" style="139" customWidth="1"/>
    <col min="6915" max="6915" width="11.75" style="139" customWidth="1"/>
    <col min="6916" max="6916" width="12.75" style="139" customWidth="1"/>
    <col min="6917" max="6917" width="9" style="139" hidden="1" customWidth="1"/>
    <col min="6918" max="7165" width="9" style="139"/>
    <col min="7166" max="7166" width="17.25" style="139" customWidth="1"/>
    <col min="7167" max="7167" width="23.75" style="139" customWidth="1"/>
    <col min="7168" max="7169" width="11.25" style="139" customWidth="1"/>
    <col min="7170" max="7170" width="12.5" style="139" customWidth="1"/>
    <col min="7171" max="7171" width="11.75" style="139" customWidth="1"/>
    <col min="7172" max="7172" width="12.75" style="139" customWidth="1"/>
    <col min="7173" max="7173" width="9" style="139" hidden="1" customWidth="1"/>
    <col min="7174" max="7421" width="9" style="139"/>
    <col min="7422" max="7422" width="17.25" style="139" customWidth="1"/>
    <col min="7423" max="7423" width="23.75" style="139" customWidth="1"/>
    <col min="7424" max="7425" width="11.25" style="139" customWidth="1"/>
    <col min="7426" max="7426" width="12.5" style="139" customWidth="1"/>
    <col min="7427" max="7427" width="11.75" style="139" customWidth="1"/>
    <col min="7428" max="7428" width="12.75" style="139" customWidth="1"/>
    <col min="7429" max="7429" width="9" style="139" hidden="1" customWidth="1"/>
    <col min="7430" max="7677" width="9" style="139"/>
    <col min="7678" max="7678" width="17.25" style="139" customWidth="1"/>
    <col min="7679" max="7679" width="23.75" style="139" customWidth="1"/>
    <col min="7680" max="7681" width="11.25" style="139" customWidth="1"/>
    <col min="7682" max="7682" width="12.5" style="139" customWidth="1"/>
    <col min="7683" max="7683" width="11.75" style="139" customWidth="1"/>
    <col min="7684" max="7684" width="12.75" style="139" customWidth="1"/>
    <col min="7685" max="7685" width="9" style="139" hidden="1" customWidth="1"/>
    <col min="7686" max="7933" width="9" style="139"/>
    <col min="7934" max="7934" width="17.25" style="139" customWidth="1"/>
    <col min="7935" max="7935" width="23.75" style="139" customWidth="1"/>
    <col min="7936" max="7937" width="11.25" style="139" customWidth="1"/>
    <col min="7938" max="7938" width="12.5" style="139" customWidth="1"/>
    <col min="7939" max="7939" width="11.75" style="139" customWidth="1"/>
    <col min="7940" max="7940" width="12.75" style="139" customWidth="1"/>
    <col min="7941" max="7941" width="9" style="139" hidden="1" customWidth="1"/>
    <col min="7942" max="8189" width="9" style="139"/>
    <col min="8190" max="8190" width="17.25" style="139" customWidth="1"/>
    <col min="8191" max="8191" width="23.75" style="139" customWidth="1"/>
    <col min="8192" max="8193" width="11.25" style="139" customWidth="1"/>
    <col min="8194" max="8194" width="12.5" style="139" customWidth="1"/>
    <col min="8195" max="8195" width="11.75" style="139" customWidth="1"/>
    <col min="8196" max="8196" width="12.75" style="139" customWidth="1"/>
    <col min="8197" max="8197" width="9" style="139" hidden="1" customWidth="1"/>
    <col min="8198" max="8445" width="9" style="139"/>
    <col min="8446" max="8446" width="17.25" style="139" customWidth="1"/>
    <col min="8447" max="8447" width="23.75" style="139" customWidth="1"/>
    <col min="8448" max="8449" width="11.25" style="139" customWidth="1"/>
    <col min="8450" max="8450" width="12.5" style="139" customWidth="1"/>
    <col min="8451" max="8451" width="11.75" style="139" customWidth="1"/>
    <col min="8452" max="8452" width="12.75" style="139" customWidth="1"/>
    <col min="8453" max="8453" width="9" style="139" hidden="1" customWidth="1"/>
    <col min="8454" max="8701" width="9" style="139"/>
    <col min="8702" max="8702" width="17.25" style="139" customWidth="1"/>
    <col min="8703" max="8703" width="23.75" style="139" customWidth="1"/>
    <col min="8704" max="8705" width="11.25" style="139" customWidth="1"/>
    <col min="8706" max="8706" width="12.5" style="139" customWidth="1"/>
    <col min="8707" max="8707" width="11.75" style="139" customWidth="1"/>
    <col min="8708" max="8708" width="12.75" style="139" customWidth="1"/>
    <col min="8709" max="8709" width="9" style="139" hidden="1" customWidth="1"/>
    <col min="8710" max="8957" width="9" style="139"/>
    <col min="8958" max="8958" width="17.25" style="139" customWidth="1"/>
    <col min="8959" max="8959" width="23.75" style="139" customWidth="1"/>
    <col min="8960" max="8961" width="11.25" style="139" customWidth="1"/>
    <col min="8962" max="8962" width="12.5" style="139" customWidth="1"/>
    <col min="8963" max="8963" width="11.75" style="139" customWidth="1"/>
    <col min="8964" max="8964" width="12.75" style="139" customWidth="1"/>
    <col min="8965" max="8965" width="9" style="139" hidden="1" customWidth="1"/>
    <col min="8966" max="9213" width="9" style="139"/>
    <col min="9214" max="9214" width="17.25" style="139" customWidth="1"/>
    <col min="9215" max="9215" width="23.75" style="139" customWidth="1"/>
    <col min="9216" max="9217" width="11.25" style="139" customWidth="1"/>
    <col min="9218" max="9218" width="12.5" style="139" customWidth="1"/>
    <col min="9219" max="9219" width="11.75" style="139" customWidth="1"/>
    <col min="9220" max="9220" width="12.75" style="139" customWidth="1"/>
    <col min="9221" max="9221" width="9" style="139" hidden="1" customWidth="1"/>
    <col min="9222" max="9469" width="9" style="139"/>
    <col min="9470" max="9470" width="17.25" style="139" customWidth="1"/>
    <col min="9471" max="9471" width="23.75" style="139" customWidth="1"/>
    <col min="9472" max="9473" width="11.25" style="139" customWidth="1"/>
    <col min="9474" max="9474" width="12.5" style="139" customWidth="1"/>
    <col min="9475" max="9475" width="11.75" style="139" customWidth="1"/>
    <col min="9476" max="9476" width="12.75" style="139" customWidth="1"/>
    <col min="9477" max="9477" width="9" style="139" hidden="1" customWidth="1"/>
    <col min="9478" max="9725" width="9" style="139"/>
    <col min="9726" max="9726" width="17.25" style="139" customWidth="1"/>
    <col min="9727" max="9727" width="23.75" style="139" customWidth="1"/>
    <col min="9728" max="9729" width="11.25" style="139" customWidth="1"/>
    <col min="9730" max="9730" width="12.5" style="139" customWidth="1"/>
    <col min="9731" max="9731" width="11.75" style="139" customWidth="1"/>
    <col min="9732" max="9732" width="12.75" style="139" customWidth="1"/>
    <col min="9733" max="9733" width="9" style="139" hidden="1" customWidth="1"/>
    <col min="9734" max="9981" width="9" style="139"/>
    <col min="9982" max="9982" width="17.25" style="139" customWidth="1"/>
    <col min="9983" max="9983" width="23.75" style="139" customWidth="1"/>
    <col min="9984" max="9985" width="11.25" style="139" customWidth="1"/>
    <col min="9986" max="9986" width="12.5" style="139" customWidth="1"/>
    <col min="9987" max="9987" width="11.75" style="139" customWidth="1"/>
    <col min="9988" max="9988" width="12.75" style="139" customWidth="1"/>
    <col min="9989" max="9989" width="9" style="139" hidden="1" customWidth="1"/>
    <col min="9990" max="10237" width="9" style="139"/>
    <col min="10238" max="10238" width="17.25" style="139" customWidth="1"/>
    <col min="10239" max="10239" width="23.75" style="139" customWidth="1"/>
    <col min="10240" max="10241" width="11.25" style="139" customWidth="1"/>
    <col min="10242" max="10242" width="12.5" style="139" customWidth="1"/>
    <col min="10243" max="10243" width="11.75" style="139" customWidth="1"/>
    <col min="10244" max="10244" width="12.75" style="139" customWidth="1"/>
    <col min="10245" max="10245" width="9" style="139" hidden="1" customWidth="1"/>
    <col min="10246" max="10493" width="9" style="139"/>
    <col min="10494" max="10494" width="17.25" style="139" customWidth="1"/>
    <col min="10495" max="10495" width="23.75" style="139" customWidth="1"/>
    <col min="10496" max="10497" width="11.25" style="139" customWidth="1"/>
    <col min="10498" max="10498" width="12.5" style="139" customWidth="1"/>
    <col min="10499" max="10499" width="11.75" style="139" customWidth="1"/>
    <col min="10500" max="10500" width="12.75" style="139" customWidth="1"/>
    <col min="10501" max="10501" width="9" style="139" hidden="1" customWidth="1"/>
    <col min="10502" max="10749" width="9" style="139"/>
    <col min="10750" max="10750" width="17.25" style="139" customWidth="1"/>
    <col min="10751" max="10751" width="23.75" style="139" customWidth="1"/>
    <col min="10752" max="10753" width="11.25" style="139" customWidth="1"/>
    <col min="10754" max="10754" width="12.5" style="139" customWidth="1"/>
    <col min="10755" max="10755" width="11.75" style="139" customWidth="1"/>
    <col min="10756" max="10756" width="12.75" style="139" customWidth="1"/>
    <col min="10757" max="10757" width="9" style="139" hidden="1" customWidth="1"/>
    <col min="10758" max="11005" width="9" style="139"/>
    <col min="11006" max="11006" width="17.25" style="139" customWidth="1"/>
    <col min="11007" max="11007" width="23.75" style="139" customWidth="1"/>
    <col min="11008" max="11009" width="11.25" style="139" customWidth="1"/>
    <col min="11010" max="11010" width="12.5" style="139" customWidth="1"/>
    <col min="11011" max="11011" width="11.75" style="139" customWidth="1"/>
    <col min="11012" max="11012" width="12.75" style="139" customWidth="1"/>
    <col min="11013" max="11013" width="9" style="139" hidden="1" customWidth="1"/>
    <col min="11014" max="11261" width="9" style="139"/>
    <col min="11262" max="11262" width="17.25" style="139" customWidth="1"/>
    <col min="11263" max="11263" width="23.75" style="139" customWidth="1"/>
    <col min="11264" max="11265" width="11.25" style="139" customWidth="1"/>
    <col min="11266" max="11266" width="12.5" style="139" customWidth="1"/>
    <col min="11267" max="11267" width="11.75" style="139" customWidth="1"/>
    <col min="11268" max="11268" width="12.75" style="139" customWidth="1"/>
    <col min="11269" max="11269" width="9" style="139" hidden="1" customWidth="1"/>
    <col min="11270" max="11517" width="9" style="139"/>
    <col min="11518" max="11518" width="17.25" style="139" customWidth="1"/>
    <col min="11519" max="11519" width="23.75" style="139" customWidth="1"/>
    <col min="11520" max="11521" width="11.25" style="139" customWidth="1"/>
    <col min="11522" max="11522" width="12.5" style="139" customWidth="1"/>
    <col min="11523" max="11523" width="11.75" style="139" customWidth="1"/>
    <col min="11524" max="11524" width="12.75" style="139" customWidth="1"/>
    <col min="11525" max="11525" width="9" style="139" hidden="1" customWidth="1"/>
    <col min="11526" max="11773" width="9" style="139"/>
    <col min="11774" max="11774" width="17.25" style="139" customWidth="1"/>
    <col min="11775" max="11775" width="23.75" style="139" customWidth="1"/>
    <col min="11776" max="11777" width="11.25" style="139" customWidth="1"/>
    <col min="11778" max="11778" width="12.5" style="139" customWidth="1"/>
    <col min="11779" max="11779" width="11.75" style="139" customWidth="1"/>
    <col min="11780" max="11780" width="12.75" style="139" customWidth="1"/>
    <col min="11781" max="11781" width="9" style="139" hidden="1" customWidth="1"/>
    <col min="11782" max="12029" width="9" style="139"/>
    <col min="12030" max="12030" width="17.25" style="139" customWidth="1"/>
    <col min="12031" max="12031" width="23.75" style="139" customWidth="1"/>
    <col min="12032" max="12033" width="11.25" style="139" customWidth="1"/>
    <col min="12034" max="12034" width="12.5" style="139" customWidth="1"/>
    <col min="12035" max="12035" width="11.75" style="139" customWidth="1"/>
    <col min="12036" max="12036" width="12.75" style="139" customWidth="1"/>
    <col min="12037" max="12037" width="9" style="139" hidden="1" customWidth="1"/>
    <col min="12038" max="12285" width="9" style="139"/>
    <col min="12286" max="12286" width="17.25" style="139" customWidth="1"/>
    <col min="12287" max="12287" width="23.75" style="139" customWidth="1"/>
    <col min="12288" max="12289" width="11.25" style="139" customWidth="1"/>
    <col min="12290" max="12290" width="12.5" style="139" customWidth="1"/>
    <col min="12291" max="12291" width="11.75" style="139" customWidth="1"/>
    <col min="12292" max="12292" width="12.75" style="139" customWidth="1"/>
    <col min="12293" max="12293" width="9" style="139" hidden="1" customWidth="1"/>
    <col min="12294" max="12541" width="9" style="139"/>
    <col min="12542" max="12542" width="17.25" style="139" customWidth="1"/>
    <col min="12543" max="12543" width="23.75" style="139" customWidth="1"/>
    <col min="12544" max="12545" width="11.25" style="139" customWidth="1"/>
    <col min="12546" max="12546" width="12.5" style="139" customWidth="1"/>
    <col min="12547" max="12547" width="11.75" style="139" customWidth="1"/>
    <col min="12548" max="12548" width="12.75" style="139" customWidth="1"/>
    <col min="12549" max="12549" width="9" style="139" hidden="1" customWidth="1"/>
    <col min="12550" max="12797" width="9" style="139"/>
    <col min="12798" max="12798" width="17.25" style="139" customWidth="1"/>
    <col min="12799" max="12799" width="23.75" style="139" customWidth="1"/>
    <col min="12800" max="12801" width="11.25" style="139" customWidth="1"/>
    <col min="12802" max="12802" width="12.5" style="139" customWidth="1"/>
    <col min="12803" max="12803" width="11.75" style="139" customWidth="1"/>
    <col min="12804" max="12804" width="12.75" style="139" customWidth="1"/>
    <col min="12805" max="12805" width="9" style="139" hidden="1" customWidth="1"/>
    <col min="12806" max="13053" width="9" style="139"/>
    <col min="13054" max="13054" width="17.25" style="139" customWidth="1"/>
    <col min="13055" max="13055" width="23.75" style="139" customWidth="1"/>
    <col min="13056" max="13057" width="11.25" style="139" customWidth="1"/>
    <col min="13058" max="13058" width="12.5" style="139" customWidth="1"/>
    <col min="13059" max="13059" width="11.75" style="139" customWidth="1"/>
    <col min="13060" max="13060" width="12.75" style="139" customWidth="1"/>
    <col min="13061" max="13061" width="9" style="139" hidden="1" customWidth="1"/>
    <col min="13062" max="13309" width="9" style="139"/>
    <col min="13310" max="13310" width="17.25" style="139" customWidth="1"/>
    <col min="13311" max="13311" width="23.75" style="139" customWidth="1"/>
    <col min="13312" max="13313" width="11.25" style="139" customWidth="1"/>
    <col min="13314" max="13314" width="12.5" style="139" customWidth="1"/>
    <col min="13315" max="13315" width="11.75" style="139" customWidth="1"/>
    <col min="13316" max="13316" width="12.75" style="139" customWidth="1"/>
    <col min="13317" max="13317" width="9" style="139" hidden="1" customWidth="1"/>
    <col min="13318" max="13565" width="9" style="139"/>
    <col min="13566" max="13566" width="17.25" style="139" customWidth="1"/>
    <col min="13567" max="13567" width="23.75" style="139" customWidth="1"/>
    <col min="13568" max="13569" width="11.25" style="139" customWidth="1"/>
    <col min="13570" max="13570" width="12.5" style="139" customWidth="1"/>
    <col min="13571" max="13571" width="11.75" style="139" customWidth="1"/>
    <col min="13572" max="13572" width="12.75" style="139" customWidth="1"/>
    <col min="13573" max="13573" width="9" style="139" hidden="1" customWidth="1"/>
    <col min="13574" max="13821" width="9" style="139"/>
    <col min="13822" max="13822" width="17.25" style="139" customWidth="1"/>
    <col min="13823" max="13823" width="23.75" style="139" customWidth="1"/>
    <col min="13824" max="13825" width="11.25" style="139" customWidth="1"/>
    <col min="13826" max="13826" width="12.5" style="139" customWidth="1"/>
    <col min="13827" max="13827" width="11.75" style="139" customWidth="1"/>
    <col min="13828" max="13828" width="12.75" style="139" customWidth="1"/>
    <col min="13829" max="13829" width="9" style="139" hidden="1" customWidth="1"/>
    <col min="13830" max="14077" width="9" style="139"/>
    <col min="14078" max="14078" width="17.25" style="139" customWidth="1"/>
    <col min="14079" max="14079" width="23.75" style="139" customWidth="1"/>
    <col min="14080" max="14081" width="11.25" style="139" customWidth="1"/>
    <col min="14082" max="14082" width="12.5" style="139" customWidth="1"/>
    <col min="14083" max="14083" width="11.75" style="139" customWidth="1"/>
    <col min="14084" max="14084" width="12.75" style="139" customWidth="1"/>
    <col min="14085" max="14085" width="9" style="139" hidden="1" customWidth="1"/>
    <col min="14086" max="14333" width="9" style="139"/>
    <col min="14334" max="14334" width="17.25" style="139" customWidth="1"/>
    <col min="14335" max="14335" width="23.75" style="139" customWidth="1"/>
    <col min="14336" max="14337" width="11.25" style="139" customWidth="1"/>
    <col min="14338" max="14338" width="12.5" style="139" customWidth="1"/>
    <col min="14339" max="14339" width="11.75" style="139" customWidth="1"/>
    <col min="14340" max="14340" width="12.75" style="139" customWidth="1"/>
    <col min="14341" max="14341" width="9" style="139" hidden="1" customWidth="1"/>
    <col min="14342" max="14589" width="9" style="139"/>
    <col min="14590" max="14590" width="17.25" style="139" customWidth="1"/>
    <col min="14591" max="14591" width="23.75" style="139" customWidth="1"/>
    <col min="14592" max="14593" width="11.25" style="139" customWidth="1"/>
    <col min="14594" max="14594" width="12.5" style="139" customWidth="1"/>
    <col min="14595" max="14595" width="11.75" style="139" customWidth="1"/>
    <col min="14596" max="14596" width="12.75" style="139" customWidth="1"/>
    <col min="14597" max="14597" width="9" style="139" hidden="1" customWidth="1"/>
    <col min="14598" max="14845" width="9" style="139"/>
    <col min="14846" max="14846" width="17.25" style="139" customWidth="1"/>
    <col min="14847" max="14847" width="23.75" style="139" customWidth="1"/>
    <col min="14848" max="14849" width="11.25" style="139" customWidth="1"/>
    <col min="14850" max="14850" width="12.5" style="139" customWidth="1"/>
    <col min="14851" max="14851" width="11.75" style="139" customWidth="1"/>
    <col min="14852" max="14852" width="12.75" style="139" customWidth="1"/>
    <col min="14853" max="14853" width="9" style="139" hidden="1" customWidth="1"/>
    <col min="14854" max="15101" width="9" style="139"/>
    <col min="15102" max="15102" width="17.25" style="139" customWidth="1"/>
    <col min="15103" max="15103" width="23.75" style="139" customWidth="1"/>
    <col min="15104" max="15105" width="11.25" style="139" customWidth="1"/>
    <col min="15106" max="15106" width="12.5" style="139" customWidth="1"/>
    <col min="15107" max="15107" width="11.75" style="139" customWidth="1"/>
    <col min="15108" max="15108" width="12.75" style="139" customWidth="1"/>
    <col min="15109" max="15109" width="9" style="139" hidden="1" customWidth="1"/>
    <col min="15110" max="15357" width="9" style="139"/>
    <col min="15358" max="15358" width="17.25" style="139" customWidth="1"/>
    <col min="15359" max="15359" width="23.75" style="139" customWidth="1"/>
    <col min="15360" max="15361" width="11.25" style="139" customWidth="1"/>
    <col min="15362" max="15362" width="12.5" style="139" customWidth="1"/>
    <col min="15363" max="15363" width="11.75" style="139" customWidth="1"/>
    <col min="15364" max="15364" width="12.75" style="139" customWidth="1"/>
    <col min="15365" max="15365" width="9" style="139" hidden="1" customWidth="1"/>
    <col min="15366" max="15613" width="9" style="139"/>
    <col min="15614" max="15614" width="17.25" style="139" customWidth="1"/>
    <col min="15615" max="15615" width="23.75" style="139" customWidth="1"/>
    <col min="15616" max="15617" width="11.25" style="139" customWidth="1"/>
    <col min="15618" max="15618" width="12.5" style="139" customWidth="1"/>
    <col min="15619" max="15619" width="11.75" style="139" customWidth="1"/>
    <col min="15620" max="15620" width="12.75" style="139" customWidth="1"/>
    <col min="15621" max="15621" width="9" style="139" hidden="1" customWidth="1"/>
    <col min="15622" max="15869" width="9" style="139"/>
    <col min="15870" max="15870" width="17.25" style="139" customWidth="1"/>
    <col min="15871" max="15871" width="23.75" style="139" customWidth="1"/>
    <col min="15872" max="15873" width="11.25" style="139" customWidth="1"/>
    <col min="15874" max="15874" width="12.5" style="139" customWidth="1"/>
    <col min="15875" max="15875" width="11.75" style="139" customWidth="1"/>
    <col min="15876" max="15876" width="12.75" style="139" customWidth="1"/>
    <col min="15877" max="15877" width="9" style="139" hidden="1" customWidth="1"/>
    <col min="15878" max="16125" width="9" style="139"/>
    <col min="16126" max="16126" width="17.25" style="139" customWidth="1"/>
    <col min="16127" max="16127" width="23.75" style="139" customWidth="1"/>
    <col min="16128" max="16129" width="11.25" style="139" customWidth="1"/>
    <col min="16130" max="16130" width="12.5" style="139" customWidth="1"/>
    <col min="16131" max="16131" width="11.75" style="139" customWidth="1"/>
    <col min="16132" max="16132" width="12.75" style="139" customWidth="1"/>
    <col min="16133" max="16133" width="9" style="139" hidden="1" customWidth="1"/>
    <col min="16134" max="16384" width="9" style="139"/>
  </cols>
  <sheetData>
    <row r="1" spans="1:8" x14ac:dyDescent="0.4">
      <c r="A1" s="142" t="s">
        <v>163</v>
      </c>
    </row>
    <row r="2" spans="1:8" ht="17.649999999999999" x14ac:dyDescent="0.4">
      <c r="A2" s="251" t="s">
        <v>164</v>
      </c>
      <c r="B2" s="251"/>
      <c r="C2" s="251"/>
      <c r="D2" s="251"/>
      <c r="E2" s="251"/>
      <c r="F2" s="251"/>
      <c r="G2" s="251"/>
    </row>
    <row r="4" spans="1:8" x14ac:dyDescent="0.4">
      <c r="A4" s="47" t="s">
        <v>2</v>
      </c>
      <c r="B4" s="47"/>
    </row>
    <row r="5" spans="1:8" x14ac:dyDescent="0.4">
      <c r="A5" s="17" t="s">
        <v>3</v>
      </c>
      <c r="B5" s="143"/>
    </row>
    <row r="6" spans="1:8" x14ac:dyDescent="0.4">
      <c r="A6" s="244" t="s">
        <v>165</v>
      </c>
      <c r="B6" s="244"/>
      <c r="C6" s="244"/>
      <c r="D6" s="253" t="s">
        <v>166</v>
      </c>
      <c r="E6" s="253" t="s">
        <v>64</v>
      </c>
      <c r="F6" s="253" t="s">
        <v>65</v>
      </c>
      <c r="G6" s="253" t="s">
        <v>167</v>
      </c>
      <c r="H6" s="249" t="s">
        <v>168</v>
      </c>
    </row>
    <row r="7" spans="1:8" x14ac:dyDescent="0.4">
      <c r="A7" s="244"/>
      <c r="B7" s="244"/>
      <c r="C7" s="244"/>
      <c r="D7" s="253"/>
      <c r="E7" s="253"/>
      <c r="F7" s="253"/>
      <c r="G7" s="253"/>
      <c r="H7" s="250"/>
    </row>
    <row r="8" spans="1:8" x14ac:dyDescent="0.4">
      <c r="A8" s="244" t="s">
        <v>67</v>
      </c>
      <c r="B8" s="144" t="s">
        <v>68</v>
      </c>
      <c r="C8" s="145" t="s">
        <v>69</v>
      </c>
      <c r="D8" s="146">
        <v>0.88</v>
      </c>
      <c r="E8" s="147">
        <v>6.29</v>
      </c>
      <c r="F8" s="146">
        <v>0</v>
      </c>
      <c r="G8" s="146">
        <f>D8+E8-F8</f>
        <v>7.17</v>
      </c>
      <c r="H8" s="141">
        <v>10.157</v>
      </c>
    </row>
    <row r="9" spans="1:8" x14ac:dyDescent="0.4">
      <c r="A9" s="244"/>
      <c r="B9" s="144" t="s">
        <v>72</v>
      </c>
      <c r="C9" s="145" t="s">
        <v>73</v>
      </c>
      <c r="D9" s="146">
        <v>0.21</v>
      </c>
      <c r="E9" s="146">
        <v>8.5399999999999991</v>
      </c>
      <c r="F9" s="146">
        <v>0</v>
      </c>
      <c r="G9" s="146">
        <f>D9+E9-F9</f>
        <v>8.75</v>
      </c>
    </row>
    <row r="10" spans="1:8" x14ac:dyDescent="0.4">
      <c r="A10" s="244"/>
      <c r="B10" s="144" t="s">
        <v>76</v>
      </c>
      <c r="C10" s="145" t="s">
        <v>77</v>
      </c>
      <c r="D10" s="146">
        <v>0.15</v>
      </c>
      <c r="E10" s="146">
        <v>0.11</v>
      </c>
      <c r="F10" s="146">
        <v>0</v>
      </c>
      <c r="G10" s="146">
        <f>D10+E10-F10</f>
        <v>0.26</v>
      </c>
    </row>
    <row r="11" spans="1:8" x14ac:dyDescent="0.4">
      <c r="A11" s="244"/>
      <c r="B11" s="144" t="s">
        <v>169</v>
      </c>
      <c r="C11" s="145" t="s">
        <v>170</v>
      </c>
      <c r="D11" s="146">
        <v>0</v>
      </c>
      <c r="E11" s="146">
        <v>0</v>
      </c>
      <c r="F11" s="146">
        <v>0</v>
      </c>
      <c r="G11" s="146">
        <f>D11+E11-F11</f>
        <v>0</v>
      </c>
      <c r="H11" s="141">
        <v>2.1110000000000002</v>
      </c>
    </row>
    <row r="12" spans="1:8" x14ac:dyDescent="0.4">
      <c r="A12" s="244"/>
      <c r="B12" s="144" t="s">
        <v>171</v>
      </c>
      <c r="C12" s="145"/>
      <c r="D12" s="146">
        <v>0</v>
      </c>
      <c r="E12" s="146"/>
      <c r="F12" s="146"/>
      <c r="G12" s="146">
        <f>D12+E12-F12</f>
        <v>0</v>
      </c>
    </row>
    <row r="13" spans="1:8" x14ac:dyDescent="0.4">
      <c r="A13" s="252" t="s">
        <v>85</v>
      </c>
      <c r="B13" s="252"/>
      <c r="C13" s="252"/>
      <c r="D13" s="148">
        <v>1.24</v>
      </c>
      <c r="E13" s="148">
        <f>SUM(E8:E12)</f>
        <v>14.94</v>
      </c>
      <c r="F13" s="148">
        <f>F8+F9+F10+F11+F12</f>
        <v>0</v>
      </c>
      <c r="G13" s="148">
        <f>G8+G9+G10+G11+G12</f>
        <v>16.18</v>
      </c>
    </row>
    <row r="14" spans="1:8" x14ac:dyDescent="0.4">
      <c r="A14" s="245" t="s">
        <v>86</v>
      </c>
      <c r="B14" s="144" t="s">
        <v>87</v>
      </c>
      <c r="C14" s="145" t="s">
        <v>88</v>
      </c>
      <c r="D14" s="149">
        <v>0</v>
      </c>
      <c r="E14" s="149">
        <v>0</v>
      </c>
      <c r="F14" s="149">
        <v>0</v>
      </c>
      <c r="G14" s="149">
        <f t="shared" ref="G14:G18" si="0">D14+E14-F14</f>
        <v>0</v>
      </c>
      <c r="H14" s="141">
        <v>80.540000000000006</v>
      </c>
    </row>
    <row r="15" spans="1:8" x14ac:dyDescent="0.4">
      <c r="A15" s="246"/>
      <c r="B15" s="144" t="s">
        <v>89</v>
      </c>
      <c r="C15" s="145" t="s">
        <v>90</v>
      </c>
      <c r="D15" s="149">
        <v>0</v>
      </c>
      <c r="E15" s="149">
        <v>0</v>
      </c>
      <c r="F15" s="149">
        <v>0</v>
      </c>
      <c r="G15" s="149">
        <f t="shared" si="0"/>
        <v>0</v>
      </c>
      <c r="H15" s="141">
        <v>79.89</v>
      </c>
    </row>
    <row r="16" spans="1:8" x14ac:dyDescent="0.4">
      <c r="A16" s="246"/>
      <c r="B16" s="144" t="s">
        <v>91</v>
      </c>
      <c r="C16" s="145" t="s">
        <v>92</v>
      </c>
      <c r="D16" s="149">
        <v>0</v>
      </c>
      <c r="E16" s="149">
        <v>0</v>
      </c>
      <c r="F16" s="149">
        <v>0</v>
      </c>
      <c r="G16" s="149">
        <f t="shared" si="0"/>
        <v>0</v>
      </c>
      <c r="H16" s="141">
        <v>197.1</v>
      </c>
    </row>
    <row r="17" spans="1:8" x14ac:dyDescent="0.4">
      <c r="A17" s="246"/>
      <c r="B17" s="144" t="s">
        <v>93</v>
      </c>
      <c r="C17" s="145" t="s">
        <v>172</v>
      </c>
      <c r="D17" s="149">
        <v>11.83</v>
      </c>
      <c r="E17" s="149">
        <v>17.690000000000001</v>
      </c>
      <c r="F17" s="149">
        <v>9.9700000000000006</v>
      </c>
      <c r="G17" s="149">
        <f t="shared" si="0"/>
        <v>19.55</v>
      </c>
      <c r="H17" s="141">
        <v>57.09</v>
      </c>
    </row>
    <row r="18" spans="1:8" x14ac:dyDescent="0.4">
      <c r="A18" s="247"/>
      <c r="B18" s="144" t="s">
        <v>173</v>
      </c>
      <c r="C18" s="145" t="s">
        <v>174</v>
      </c>
      <c r="D18" s="149">
        <v>0</v>
      </c>
      <c r="E18" s="149">
        <v>0</v>
      </c>
      <c r="F18" s="149">
        <v>0</v>
      </c>
      <c r="G18" s="149">
        <f t="shared" si="0"/>
        <v>0</v>
      </c>
    </row>
    <row r="19" spans="1:8" x14ac:dyDescent="0.4">
      <c r="A19" s="252" t="s">
        <v>96</v>
      </c>
      <c r="B19" s="252"/>
      <c r="C19" s="252"/>
      <c r="D19" s="150">
        <v>11.83</v>
      </c>
      <c r="E19" s="150">
        <f t="shared" ref="E19:F19" si="1">SUM(E14:E18)</f>
        <v>17.690000000000001</v>
      </c>
      <c r="F19" s="150">
        <f t="shared" si="1"/>
        <v>9.9700000000000006</v>
      </c>
      <c r="G19" s="151">
        <f t="shared" ref="G19:G27" si="2">D19+E19-F19</f>
        <v>19.55</v>
      </c>
    </row>
    <row r="20" spans="1:8" x14ac:dyDescent="0.4">
      <c r="A20" s="248" t="s">
        <v>136</v>
      </c>
      <c r="B20" s="144" t="s">
        <v>137</v>
      </c>
      <c r="C20" s="144" t="s">
        <v>138</v>
      </c>
      <c r="D20" s="146">
        <v>0.17</v>
      </c>
      <c r="E20" s="146">
        <v>0.17</v>
      </c>
      <c r="F20" s="146">
        <v>0</v>
      </c>
      <c r="G20" s="146">
        <f t="shared" si="2"/>
        <v>0.34</v>
      </c>
    </row>
    <row r="21" spans="1:8" x14ac:dyDescent="0.4">
      <c r="A21" s="248"/>
      <c r="B21" s="144" t="s">
        <v>175</v>
      </c>
      <c r="C21" s="144" t="s">
        <v>176</v>
      </c>
      <c r="D21" s="146">
        <v>0.15</v>
      </c>
      <c r="E21" s="146">
        <v>0</v>
      </c>
      <c r="F21" s="146">
        <v>0</v>
      </c>
      <c r="G21" s="146">
        <f t="shared" si="2"/>
        <v>0.15</v>
      </c>
    </row>
    <row r="22" spans="1:8" x14ac:dyDescent="0.4">
      <c r="A22" s="248"/>
      <c r="B22" s="144" t="s">
        <v>177</v>
      </c>
      <c r="C22" s="145" t="s">
        <v>178</v>
      </c>
      <c r="D22" s="152">
        <v>1.64</v>
      </c>
      <c r="E22" s="152">
        <f>E23+E25+E26</f>
        <v>0</v>
      </c>
      <c r="F22" s="152">
        <v>0</v>
      </c>
      <c r="G22" s="152">
        <f t="shared" si="2"/>
        <v>1.64</v>
      </c>
    </row>
    <row r="23" spans="1:8" ht="13.15" x14ac:dyDescent="0.4">
      <c r="A23" s="248"/>
      <c r="B23" s="145" t="s">
        <v>179</v>
      </c>
      <c r="C23" s="153"/>
      <c r="D23" s="146">
        <v>0.01</v>
      </c>
      <c r="E23" s="146">
        <v>0</v>
      </c>
      <c r="F23" s="146">
        <v>0</v>
      </c>
      <c r="G23" s="146">
        <f t="shared" si="2"/>
        <v>0.01</v>
      </c>
      <c r="H23" s="141">
        <v>3.9369999999999998</v>
      </c>
    </row>
    <row r="24" spans="1:8" ht="13.15" x14ac:dyDescent="0.4">
      <c r="A24" s="248"/>
      <c r="B24" s="145" t="s">
        <v>180</v>
      </c>
      <c r="C24" s="153"/>
      <c r="D24" s="146"/>
      <c r="E24" s="146"/>
      <c r="F24" s="146"/>
      <c r="G24" s="146"/>
    </row>
    <row r="25" spans="1:8" s="137" customFormat="1" x14ac:dyDescent="0.4">
      <c r="A25" s="248"/>
      <c r="B25" s="154" t="s">
        <v>181</v>
      </c>
      <c r="C25" s="154"/>
      <c r="D25" s="146">
        <v>0</v>
      </c>
      <c r="E25" s="146">
        <v>0</v>
      </c>
      <c r="F25" s="146">
        <v>0</v>
      </c>
      <c r="G25" s="146">
        <f t="shared" si="2"/>
        <v>0</v>
      </c>
      <c r="H25" s="155"/>
    </row>
    <row r="26" spans="1:8" s="138" customFormat="1" x14ac:dyDescent="0.4">
      <c r="A26" s="248"/>
      <c r="B26" s="145" t="s">
        <v>182</v>
      </c>
      <c r="C26" s="145"/>
      <c r="D26" s="146">
        <v>0</v>
      </c>
      <c r="E26" s="156">
        <v>0</v>
      </c>
      <c r="F26" s="146">
        <v>0</v>
      </c>
      <c r="G26" s="146">
        <f t="shared" si="2"/>
        <v>0</v>
      </c>
      <c r="H26" s="141">
        <v>24.727</v>
      </c>
    </row>
    <row r="27" spans="1:8" s="138" customFormat="1" x14ac:dyDescent="0.4">
      <c r="A27" s="248"/>
      <c r="B27" s="145" t="s">
        <v>136</v>
      </c>
      <c r="C27" s="145"/>
      <c r="D27" s="146">
        <v>1.99</v>
      </c>
      <c r="E27" s="146">
        <v>0</v>
      </c>
      <c r="F27" s="146">
        <v>1.79</v>
      </c>
      <c r="G27" s="146">
        <f t="shared" si="2"/>
        <v>0.2</v>
      </c>
      <c r="H27" s="141">
        <v>5.56</v>
      </c>
    </row>
    <row r="28" spans="1:8" x14ac:dyDescent="0.4">
      <c r="A28" s="243" t="s">
        <v>161</v>
      </c>
      <c r="B28" s="243"/>
      <c r="C28" s="243"/>
      <c r="D28" s="148">
        <v>2.31</v>
      </c>
      <c r="E28" s="148">
        <f>E20+E21+E27</f>
        <v>0.17</v>
      </c>
      <c r="F28" s="148">
        <f>F20+F21+F27</f>
        <v>1.79</v>
      </c>
      <c r="G28" s="148">
        <f>G20+G21+G27</f>
        <v>0.69</v>
      </c>
    </row>
    <row r="29" spans="1:8" x14ac:dyDescent="0.4">
      <c r="A29" s="243" t="s">
        <v>162</v>
      </c>
      <c r="B29" s="243"/>
      <c r="C29" s="243"/>
      <c r="D29" s="148">
        <v>15.38</v>
      </c>
      <c r="E29" s="148">
        <f>E13+E19+E28</f>
        <v>32.799999999999997</v>
      </c>
      <c r="F29" s="148">
        <f>F13+F19+F28</f>
        <v>11.76</v>
      </c>
      <c r="G29" s="148">
        <f>G13+G19+G28</f>
        <v>36.42</v>
      </c>
    </row>
    <row r="30" spans="1:8" ht="15.75" x14ac:dyDescent="0.4">
      <c r="A30" s="157"/>
      <c r="B30" s="158"/>
      <c r="C30" s="159"/>
      <c r="D30" s="160"/>
      <c r="E30" s="160"/>
      <c r="F30" s="160"/>
      <c r="G30" s="160"/>
    </row>
  </sheetData>
  <mergeCells count="14">
    <mergeCell ref="H6:H7"/>
    <mergeCell ref="A6:C7"/>
    <mergeCell ref="A2:G2"/>
    <mergeCell ref="A13:C13"/>
    <mergeCell ref="A19:C19"/>
    <mergeCell ref="D6:D7"/>
    <mergeCell ref="E6:E7"/>
    <mergeCell ref="F6:F7"/>
    <mergeCell ref="G6:G7"/>
    <mergeCell ref="A28:C28"/>
    <mergeCell ref="A29:C29"/>
    <mergeCell ref="A8:A12"/>
    <mergeCell ref="A14:A18"/>
    <mergeCell ref="A20:A27"/>
  </mergeCells>
  <phoneticPr fontId="25" type="noConversion"/>
  <printOptions horizontalCentered="1"/>
  <pageMargins left="0.59055118110236204" right="0.39370078740157499" top="0.59055118110236204" bottom="0.196850393700787" header="0.511811023622047" footer="0.511811023622047"/>
  <pageSetup paperSize="9" scale="86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view="pageBreakPreview" zoomScaleNormal="100" zoomScaleSheetLayoutView="100" workbookViewId="0">
      <selection activeCell="B5" sqref="B5:B7"/>
    </sheetView>
  </sheetViews>
  <sheetFormatPr defaultColWidth="9" defaultRowHeight="20.100000000000001" customHeight="1" x14ac:dyDescent="0.4"/>
  <cols>
    <col min="1" max="1" width="5.25" style="118" customWidth="1"/>
    <col min="2" max="2" width="33.25" style="118" customWidth="1"/>
    <col min="3" max="3" width="13.25" style="100" customWidth="1"/>
    <col min="4" max="4" width="13.25" style="119" customWidth="1"/>
    <col min="5" max="6" width="12.75" style="97" customWidth="1"/>
    <col min="7" max="7" width="13.75" style="100" customWidth="1"/>
    <col min="8" max="8" width="13.25" style="119" customWidth="1"/>
    <col min="9" max="9" width="12.75" style="97" customWidth="1"/>
    <col min="10" max="256" width="9" style="118"/>
    <col min="257" max="257" width="5.25" style="118" customWidth="1"/>
    <col min="258" max="258" width="33.25" style="118" customWidth="1"/>
    <col min="259" max="260" width="13.25" style="118" customWidth="1"/>
    <col min="261" max="262" width="12.75" style="118" customWidth="1"/>
    <col min="263" max="263" width="13.75" style="118" customWidth="1"/>
    <col min="264" max="264" width="13.25" style="118" customWidth="1"/>
    <col min="265" max="265" width="12.75" style="118" customWidth="1"/>
    <col min="266" max="512" width="9" style="118"/>
    <col min="513" max="513" width="5.25" style="118" customWidth="1"/>
    <col min="514" max="514" width="33.25" style="118" customWidth="1"/>
    <col min="515" max="516" width="13.25" style="118" customWidth="1"/>
    <col min="517" max="518" width="12.75" style="118" customWidth="1"/>
    <col min="519" max="519" width="13.75" style="118" customWidth="1"/>
    <col min="520" max="520" width="13.25" style="118" customWidth="1"/>
    <col min="521" max="521" width="12.75" style="118" customWidth="1"/>
    <col min="522" max="768" width="9" style="118"/>
    <col min="769" max="769" width="5.25" style="118" customWidth="1"/>
    <col min="770" max="770" width="33.25" style="118" customWidth="1"/>
    <col min="771" max="772" width="13.25" style="118" customWidth="1"/>
    <col min="773" max="774" width="12.75" style="118" customWidth="1"/>
    <col min="775" max="775" width="13.75" style="118" customWidth="1"/>
    <col min="776" max="776" width="13.25" style="118" customWidth="1"/>
    <col min="777" max="777" width="12.75" style="118" customWidth="1"/>
    <col min="778" max="1024" width="9" style="118"/>
    <col min="1025" max="1025" width="5.25" style="118" customWidth="1"/>
    <col min="1026" max="1026" width="33.25" style="118" customWidth="1"/>
    <col min="1027" max="1028" width="13.25" style="118" customWidth="1"/>
    <col min="1029" max="1030" width="12.75" style="118" customWidth="1"/>
    <col min="1031" max="1031" width="13.75" style="118" customWidth="1"/>
    <col min="1032" max="1032" width="13.25" style="118" customWidth="1"/>
    <col min="1033" max="1033" width="12.75" style="118" customWidth="1"/>
    <col min="1034" max="1280" width="9" style="118"/>
    <col min="1281" max="1281" width="5.25" style="118" customWidth="1"/>
    <col min="1282" max="1282" width="33.25" style="118" customWidth="1"/>
    <col min="1283" max="1284" width="13.25" style="118" customWidth="1"/>
    <col min="1285" max="1286" width="12.75" style="118" customWidth="1"/>
    <col min="1287" max="1287" width="13.75" style="118" customWidth="1"/>
    <col min="1288" max="1288" width="13.25" style="118" customWidth="1"/>
    <col min="1289" max="1289" width="12.75" style="118" customWidth="1"/>
    <col min="1290" max="1536" width="9" style="118"/>
    <col min="1537" max="1537" width="5.25" style="118" customWidth="1"/>
    <col min="1538" max="1538" width="33.25" style="118" customWidth="1"/>
    <col min="1539" max="1540" width="13.25" style="118" customWidth="1"/>
    <col min="1541" max="1542" width="12.75" style="118" customWidth="1"/>
    <col min="1543" max="1543" width="13.75" style="118" customWidth="1"/>
    <col min="1544" max="1544" width="13.25" style="118" customWidth="1"/>
    <col min="1545" max="1545" width="12.75" style="118" customWidth="1"/>
    <col min="1546" max="1792" width="9" style="118"/>
    <col min="1793" max="1793" width="5.25" style="118" customWidth="1"/>
    <col min="1794" max="1794" width="33.25" style="118" customWidth="1"/>
    <col min="1795" max="1796" width="13.25" style="118" customWidth="1"/>
    <col min="1797" max="1798" width="12.75" style="118" customWidth="1"/>
    <col min="1799" max="1799" width="13.75" style="118" customWidth="1"/>
    <col min="1800" max="1800" width="13.25" style="118" customWidth="1"/>
    <col min="1801" max="1801" width="12.75" style="118" customWidth="1"/>
    <col min="1802" max="2048" width="9" style="118"/>
    <col min="2049" max="2049" width="5.25" style="118" customWidth="1"/>
    <col min="2050" max="2050" width="33.25" style="118" customWidth="1"/>
    <col min="2051" max="2052" width="13.25" style="118" customWidth="1"/>
    <col min="2053" max="2054" width="12.75" style="118" customWidth="1"/>
    <col min="2055" max="2055" width="13.75" style="118" customWidth="1"/>
    <col min="2056" max="2056" width="13.25" style="118" customWidth="1"/>
    <col min="2057" max="2057" width="12.75" style="118" customWidth="1"/>
    <col min="2058" max="2304" width="9" style="118"/>
    <col min="2305" max="2305" width="5.25" style="118" customWidth="1"/>
    <col min="2306" max="2306" width="33.25" style="118" customWidth="1"/>
    <col min="2307" max="2308" width="13.25" style="118" customWidth="1"/>
    <col min="2309" max="2310" width="12.75" style="118" customWidth="1"/>
    <col min="2311" max="2311" width="13.75" style="118" customWidth="1"/>
    <col min="2312" max="2312" width="13.25" style="118" customWidth="1"/>
    <col min="2313" max="2313" width="12.75" style="118" customWidth="1"/>
    <col min="2314" max="2560" width="9" style="118"/>
    <col min="2561" max="2561" width="5.25" style="118" customWidth="1"/>
    <col min="2562" max="2562" width="33.25" style="118" customWidth="1"/>
    <col min="2563" max="2564" width="13.25" style="118" customWidth="1"/>
    <col min="2565" max="2566" width="12.75" style="118" customWidth="1"/>
    <col min="2567" max="2567" width="13.75" style="118" customWidth="1"/>
    <col min="2568" max="2568" width="13.25" style="118" customWidth="1"/>
    <col min="2569" max="2569" width="12.75" style="118" customWidth="1"/>
    <col min="2570" max="2816" width="9" style="118"/>
    <col min="2817" max="2817" width="5.25" style="118" customWidth="1"/>
    <col min="2818" max="2818" width="33.25" style="118" customWidth="1"/>
    <col min="2819" max="2820" width="13.25" style="118" customWidth="1"/>
    <col min="2821" max="2822" width="12.75" style="118" customWidth="1"/>
    <col min="2823" max="2823" width="13.75" style="118" customWidth="1"/>
    <col min="2824" max="2824" width="13.25" style="118" customWidth="1"/>
    <col min="2825" max="2825" width="12.75" style="118" customWidth="1"/>
    <col min="2826" max="3072" width="9" style="118"/>
    <col min="3073" max="3073" width="5.25" style="118" customWidth="1"/>
    <col min="3074" max="3074" width="33.25" style="118" customWidth="1"/>
    <col min="3075" max="3076" width="13.25" style="118" customWidth="1"/>
    <col min="3077" max="3078" width="12.75" style="118" customWidth="1"/>
    <col min="3079" max="3079" width="13.75" style="118" customWidth="1"/>
    <col min="3080" max="3080" width="13.25" style="118" customWidth="1"/>
    <col min="3081" max="3081" width="12.75" style="118" customWidth="1"/>
    <col min="3082" max="3328" width="9" style="118"/>
    <col min="3329" max="3329" width="5.25" style="118" customWidth="1"/>
    <col min="3330" max="3330" width="33.25" style="118" customWidth="1"/>
    <col min="3331" max="3332" width="13.25" style="118" customWidth="1"/>
    <col min="3333" max="3334" width="12.75" style="118" customWidth="1"/>
    <col min="3335" max="3335" width="13.75" style="118" customWidth="1"/>
    <col min="3336" max="3336" width="13.25" style="118" customWidth="1"/>
    <col min="3337" max="3337" width="12.75" style="118" customWidth="1"/>
    <col min="3338" max="3584" width="9" style="118"/>
    <col min="3585" max="3585" width="5.25" style="118" customWidth="1"/>
    <col min="3586" max="3586" width="33.25" style="118" customWidth="1"/>
    <col min="3587" max="3588" width="13.25" style="118" customWidth="1"/>
    <col min="3589" max="3590" width="12.75" style="118" customWidth="1"/>
    <col min="3591" max="3591" width="13.75" style="118" customWidth="1"/>
    <col min="3592" max="3592" width="13.25" style="118" customWidth="1"/>
    <col min="3593" max="3593" width="12.75" style="118" customWidth="1"/>
    <col min="3594" max="3840" width="9" style="118"/>
    <col min="3841" max="3841" width="5.25" style="118" customWidth="1"/>
    <col min="3842" max="3842" width="33.25" style="118" customWidth="1"/>
    <col min="3843" max="3844" width="13.25" style="118" customWidth="1"/>
    <col min="3845" max="3846" width="12.75" style="118" customWidth="1"/>
    <col min="3847" max="3847" width="13.75" style="118" customWidth="1"/>
    <col min="3848" max="3848" width="13.25" style="118" customWidth="1"/>
    <col min="3849" max="3849" width="12.75" style="118" customWidth="1"/>
    <col min="3850" max="4096" width="9" style="118"/>
    <col min="4097" max="4097" width="5.25" style="118" customWidth="1"/>
    <col min="4098" max="4098" width="33.25" style="118" customWidth="1"/>
    <col min="4099" max="4100" width="13.25" style="118" customWidth="1"/>
    <col min="4101" max="4102" width="12.75" style="118" customWidth="1"/>
    <col min="4103" max="4103" width="13.75" style="118" customWidth="1"/>
    <col min="4104" max="4104" width="13.25" style="118" customWidth="1"/>
    <col min="4105" max="4105" width="12.75" style="118" customWidth="1"/>
    <col min="4106" max="4352" width="9" style="118"/>
    <col min="4353" max="4353" width="5.25" style="118" customWidth="1"/>
    <col min="4354" max="4354" width="33.25" style="118" customWidth="1"/>
    <col min="4355" max="4356" width="13.25" style="118" customWidth="1"/>
    <col min="4357" max="4358" width="12.75" style="118" customWidth="1"/>
    <col min="4359" max="4359" width="13.75" style="118" customWidth="1"/>
    <col min="4360" max="4360" width="13.25" style="118" customWidth="1"/>
    <col min="4361" max="4361" width="12.75" style="118" customWidth="1"/>
    <col min="4362" max="4608" width="9" style="118"/>
    <col min="4609" max="4609" width="5.25" style="118" customWidth="1"/>
    <col min="4610" max="4610" width="33.25" style="118" customWidth="1"/>
    <col min="4611" max="4612" width="13.25" style="118" customWidth="1"/>
    <col min="4613" max="4614" width="12.75" style="118" customWidth="1"/>
    <col min="4615" max="4615" width="13.75" style="118" customWidth="1"/>
    <col min="4616" max="4616" width="13.25" style="118" customWidth="1"/>
    <col min="4617" max="4617" width="12.75" style="118" customWidth="1"/>
    <col min="4618" max="4864" width="9" style="118"/>
    <col min="4865" max="4865" width="5.25" style="118" customWidth="1"/>
    <col min="4866" max="4866" width="33.25" style="118" customWidth="1"/>
    <col min="4867" max="4868" width="13.25" style="118" customWidth="1"/>
    <col min="4869" max="4870" width="12.75" style="118" customWidth="1"/>
    <col min="4871" max="4871" width="13.75" style="118" customWidth="1"/>
    <col min="4872" max="4872" width="13.25" style="118" customWidth="1"/>
    <col min="4873" max="4873" width="12.75" style="118" customWidth="1"/>
    <col min="4874" max="5120" width="9" style="118"/>
    <col min="5121" max="5121" width="5.25" style="118" customWidth="1"/>
    <col min="5122" max="5122" width="33.25" style="118" customWidth="1"/>
    <col min="5123" max="5124" width="13.25" style="118" customWidth="1"/>
    <col min="5125" max="5126" width="12.75" style="118" customWidth="1"/>
    <col min="5127" max="5127" width="13.75" style="118" customWidth="1"/>
    <col min="5128" max="5128" width="13.25" style="118" customWidth="1"/>
    <col min="5129" max="5129" width="12.75" style="118" customWidth="1"/>
    <col min="5130" max="5376" width="9" style="118"/>
    <col min="5377" max="5377" width="5.25" style="118" customWidth="1"/>
    <col min="5378" max="5378" width="33.25" style="118" customWidth="1"/>
    <col min="5379" max="5380" width="13.25" style="118" customWidth="1"/>
    <col min="5381" max="5382" width="12.75" style="118" customWidth="1"/>
    <col min="5383" max="5383" width="13.75" style="118" customWidth="1"/>
    <col min="5384" max="5384" width="13.25" style="118" customWidth="1"/>
    <col min="5385" max="5385" width="12.75" style="118" customWidth="1"/>
    <col min="5386" max="5632" width="9" style="118"/>
    <col min="5633" max="5633" width="5.25" style="118" customWidth="1"/>
    <col min="5634" max="5634" width="33.25" style="118" customWidth="1"/>
    <col min="5635" max="5636" width="13.25" style="118" customWidth="1"/>
    <col min="5637" max="5638" width="12.75" style="118" customWidth="1"/>
    <col min="5639" max="5639" width="13.75" style="118" customWidth="1"/>
    <col min="5640" max="5640" width="13.25" style="118" customWidth="1"/>
    <col min="5641" max="5641" width="12.75" style="118" customWidth="1"/>
    <col min="5642" max="5888" width="9" style="118"/>
    <col min="5889" max="5889" width="5.25" style="118" customWidth="1"/>
    <col min="5890" max="5890" width="33.25" style="118" customWidth="1"/>
    <col min="5891" max="5892" width="13.25" style="118" customWidth="1"/>
    <col min="5893" max="5894" width="12.75" style="118" customWidth="1"/>
    <col min="5895" max="5895" width="13.75" style="118" customWidth="1"/>
    <col min="5896" max="5896" width="13.25" style="118" customWidth="1"/>
    <col min="5897" max="5897" width="12.75" style="118" customWidth="1"/>
    <col min="5898" max="6144" width="9" style="118"/>
    <col min="6145" max="6145" width="5.25" style="118" customWidth="1"/>
    <col min="6146" max="6146" width="33.25" style="118" customWidth="1"/>
    <col min="6147" max="6148" width="13.25" style="118" customWidth="1"/>
    <col min="6149" max="6150" width="12.75" style="118" customWidth="1"/>
    <col min="6151" max="6151" width="13.75" style="118" customWidth="1"/>
    <col min="6152" max="6152" width="13.25" style="118" customWidth="1"/>
    <col min="6153" max="6153" width="12.75" style="118" customWidth="1"/>
    <col min="6154" max="6400" width="9" style="118"/>
    <col min="6401" max="6401" width="5.25" style="118" customWidth="1"/>
    <col min="6402" max="6402" width="33.25" style="118" customWidth="1"/>
    <col min="6403" max="6404" width="13.25" style="118" customWidth="1"/>
    <col min="6405" max="6406" width="12.75" style="118" customWidth="1"/>
    <col min="6407" max="6407" width="13.75" style="118" customWidth="1"/>
    <col min="6408" max="6408" width="13.25" style="118" customWidth="1"/>
    <col min="6409" max="6409" width="12.75" style="118" customWidth="1"/>
    <col min="6410" max="6656" width="9" style="118"/>
    <col min="6657" max="6657" width="5.25" style="118" customWidth="1"/>
    <col min="6658" max="6658" width="33.25" style="118" customWidth="1"/>
    <col min="6659" max="6660" width="13.25" style="118" customWidth="1"/>
    <col min="6661" max="6662" width="12.75" style="118" customWidth="1"/>
    <col min="6663" max="6663" width="13.75" style="118" customWidth="1"/>
    <col min="6664" max="6664" width="13.25" style="118" customWidth="1"/>
    <col min="6665" max="6665" width="12.75" style="118" customWidth="1"/>
    <col min="6666" max="6912" width="9" style="118"/>
    <col min="6913" max="6913" width="5.25" style="118" customWidth="1"/>
    <col min="6914" max="6914" width="33.25" style="118" customWidth="1"/>
    <col min="6915" max="6916" width="13.25" style="118" customWidth="1"/>
    <col min="6917" max="6918" width="12.75" style="118" customWidth="1"/>
    <col min="6919" max="6919" width="13.75" style="118" customWidth="1"/>
    <col min="6920" max="6920" width="13.25" style="118" customWidth="1"/>
    <col min="6921" max="6921" width="12.75" style="118" customWidth="1"/>
    <col min="6922" max="7168" width="9" style="118"/>
    <col min="7169" max="7169" width="5.25" style="118" customWidth="1"/>
    <col min="7170" max="7170" width="33.25" style="118" customWidth="1"/>
    <col min="7171" max="7172" width="13.25" style="118" customWidth="1"/>
    <col min="7173" max="7174" width="12.75" style="118" customWidth="1"/>
    <col min="7175" max="7175" width="13.75" style="118" customWidth="1"/>
    <col min="7176" max="7176" width="13.25" style="118" customWidth="1"/>
    <col min="7177" max="7177" width="12.75" style="118" customWidth="1"/>
    <col min="7178" max="7424" width="9" style="118"/>
    <col min="7425" max="7425" width="5.25" style="118" customWidth="1"/>
    <col min="7426" max="7426" width="33.25" style="118" customWidth="1"/>
    <col min="7427" max="7428" width="13.25" style="118" customWidth="1"/>
    <col min="7429" max="7430" width="12.75" style="118" customWidth="1"/>
    <col min="7431" max="7431" width="13.75" style="118" customWidth="1"/>
    <col min="7432" max="7432" width="13.25" style="118" customWidth="1"/>
    <col min="7433" max="7433" width="12.75" style="118" customWidth="1"/>
    <col min="7434" max="7680" width="9" style="118"/>
    <col min="7681" max="7681" width="5.25" style="118" customWidth="1"/>
    <col min="7682" max="7682" width="33.25" style="118" customWidth="1"/>
    <col min="7683" max="7684" width="13.25" style="118" customWidth="1"/>
    <col min="7685" max="7686" width="12.75" style="118" customWidth="1"/>
    <col min="7687" max="7687" width="13.75" style="118" customWidth="1"/>
    <col min="7688" max="7688" width="13.25" style="118" customWidth="1"/>
    <col min="7689" max="7689" width="12.75" style="118" customWidth="1"/>
    <col min="7690" max="7936" width="9" style="118"/>
    <col min="7937" max="7937" width="5.25" style="118" customWidth="1"/>
    <col min="7938" max="7938" width="33.25" style="118" customWidth="1"/>
    <col min="7939" max="7940" width="13.25" style="118" customWidth="1"/>
    <col min="7941" max="7942" width="12.75" style="118" customWidth="1"/>
    <col min="7943" max="7943" width="13.75" style="118" customWidth="1"/>
    <col min="7944" max="7944" width="13.25" style="118" customWidth="1"/>
    <col min="7945" max="7945" width="12.75" style="118" customWidth="1"/>
    <col min="7946" max="8192" width="9" style="118"/>
    <col min="8193" max="8193" width="5.25" style="118" customWidth="1"/>
    <col min="8194" max="8194" width="33.25" style="118" customWidth="1"/>
    <col min="8195" max="8196" width="13.25" style="118" customWidth="1"/>
    <col min="8197" max="8198" width="12.75" style="118" customWidth="1"/>
    <col min="8199" max="8199" width="13.75" style="118" customWidth="1"/>
    <col min="8200" max="8200" width="13.25" style="118" customWidth="1"/>
    <col min="8201" max="8201" width="12.75" style="118" customWidth="1"/>
    <col min="8202" max="8448" width="9" style="118"/>
    <col min="8449" max="8449" width="5.25" style="118" customWidth="1"/>
    <col min="8450" max="8450" width="33.25" style="118" customWidth="1"/>
    <col min="8451" max="8452" width="13.25" style="118" customWidth="1"/>
    <col min="8453" max="8454" width="12.75" style="118" customWidth="1"/>
    <col min="8455" max="8455" width="13.75" style="118" customWidth="1"/>
    <col min="8456" max="8456" width="13.25" style="118" customWidth="1"/>
    <col min="8457" max="8457" width="12.75" style="118" customWidth="1"/>
    <col min="8458" max="8704" width="9" style="118"/>
    <col min="8705" max="8705" width="5.25" style="118" customWidth="1"/>
    <col min="8706" max="8706" width="33.25" style="118" customWidth="1"/>
    <col min="8707" max="8708" width="13.25" style="118" customWidth="1"/>
    <col min="8709" max="8710" width="12.75" style="118" customWidth="1"/>
    <col min="8711" max="8711" width="13.75" style="118" customWidth="1"/>
    <col min="8712" max="8712" width="13.25" style="118" customWidth="1"/>
    <col min="8713" max="8713" width="12.75" style="118" customWidth="1"/>
    <col min="8714" max="8960" width="9" style="118"/>
    <col min="8961" max="8961" width="5.25" style="118" customWidth="1"/>
    <col min="8962" max="8962" width="33.25" style="118" customWidth="1"/>
    <col min="8963" max="8964" width="13.25" style="118" customWidth="1"/>
    <col min="8965" max="8966" width="12.75" style="118" customWidth="1"/>
    <col min="8967" max="8967" width="13.75" style="118" customWidth="1"/>
    <col min="8968" max="8968" width="13.25" style="118" customWidth="1"/>
    <col min="8969" max="8969" width="12.75" style="118" customWidth="1"/>
    <col min="8970" max="9216" width="9" style="118"/>
    <col min="9217" max="9217" width="5.25" style="118" customWidth="1"/>
    <col min="9218" max="9218" width="33.25" style="118" customWidth="1"/>
    <col min="9219" max="9220" width="13.25" style="118" customWidth="1"/>
    <col min="9221" max="9222" width="12.75" style="118" customWidth="1"/>
    <col min="9223" max="9223" width="13.75" style="118" customWidth="1"/>
    <col min="9224" max="9224" width="13.25" style="118" customWidth="1"/>
    <col min="9225" max="9225" width="12.75" style="118" customWidth="1"/>
    <col min="9226" max="9472" width="9" style="118"/>
    <col min="9473" max="9473" width="5.25" style="118" customWidth="1"/>
    <col min="9474" max="9474" width="33.25" style="118" customWidth="1"/>
    <col min="9475" max="9476" width="13.25" style="118" customWidth="1"/>
    <col min="9477" max="9478" width="12.75" style="118" customWidth="1"/>
    <col min="9479" max="9479" width="13.75" style="118" customWidth="1"/>
    <col min="9480" max="9480" width="13.25" style="118" customWidth="1"/>
    <col min="9481" max="9481" width="12.75" style="118" customWidth="1"/>
    <col min="9482" max="9728" width="9" style="118"/>
    <col min="9729" max="9729" width="5.25" style="118" customWidth="1"/>
    <col min="9730" max="9730" width="33.25" style="118" customWidth="1"/>
    <col min="9731" max="9732" width="13.25" style="118" customWidth="1"/>
    <col min="9733" max="9734" width="12.75" style="118" customWidth="1"/>
    <col min="9735" max="9735" width="13.75" style="118" customWidth="1"/>
    <col min="9736" max="9736" width="13.25" style="118" customWidth="1"/>
    <col min="9737" max="9737" width="12.75" style="118" customWidth="1"/>
    <col min="9738" max="9984" width="9" style="118"/>
    <col min="9985" max="9985" width="5.25" style="118" customWidth="1"/>
    <col min="9986" max="9986" width="33.25" style="118" customWidth="1"/>
    <col min="9987" max="9988" width="13.25" style="118" customWidth="1"/>
    <col min="9989" max="9990" width="12.75" style="118" customWidth="1"/>
    <col min="9991" max="9991" width="13.75" style="118" customWidth="1"/>
    <col min="9992" max="9992" width="13.25" style="118" customWidth="1"/>
    <col min="9993" max="9993" width="12.75" style="118" customWidth="1"/>
    <col min="9994" max="10240" width="9" style="118"/>
    <col min="10241" max="10241" width="5.25" style="118" customWidth="1"/>
    <col min="10242" max="10242" width="33.25" style="118" customWidth="1"/>
    <col min="10243" max="10244" width="13.25" style="118" customWidth="1"/>
    <col min="10245" max="10246" width="12.75" style="118" customWidth="1"/>
    <col min="10247" max="10247" width="13.75" style="118" customWidth="1"/>
    <col min="10248" max="10248" width="13.25" style="118" customWidth="1"/>
    <col min="10249" max="10249" width="12.75" style="118" customWidth="1"/>
    <col min="10250" max="10496" width="9" style="118"/>
    <col min="10497" max="10497" width="5.25" style="118" customWidth="1"/>
    <col min="10498" max="10498" width="33.25" style="118" customWidth="1"/>
    <col min="10499" max="10500" width="13.25" style="118" customWidth="1"/>
    <col min="10501" max="10502" width="12.75" style="118" customWidth="1"/>
    <col min="10503" max="10503" width="13.75" style="118" customWidth="1"/>
    <col min="10504" max="10504" width="13.25" style="118" customWidth="1"/>
    <col min="10505" max="10505" width="12.75" style="118" customWidth="1"/>
    <col min="10506" max="10752" width="9" style="118"/>
    <col min="10753" max="10753" width="5.25" style="118" customWidth="1"/>
    <col min="10754" max="10754" width="33.25" style="118" customWidth="1"/>
    <col min="10755" max="10756" width="13.25" style="118" customWidth="1"/>
    <col min="10757" max="10758" width="12.75" style="118" customWidth="1"/>
    <col min="10759" max="10759" width="13.75" style="118" customWidth="1"/>
    <col min="10760" max="10760" width="13.25" style="118" customWidth="1"/>
    <col min="10761" max="10761" width="12.75" style="118" customWidth="1"/>
    <col min="10762" max="11008" width="9" style="118"/>
    <col min="11009" max="11009" width="5.25" style="118" customWidth="1"/>
    <col min="11010" max="11010" width="33.25" style="118" customWidth="1"/>
    <col min="11011" max="11012" width="13.25" style="118" customWidth="1"/>
    <col min="11013" max="11014" width="12.75" style="118" customWidth="1"/>
    <col min="11015" max="11015" width="13.75" style="118" customWidth="1"/>
    <col min="11016" max="11016" width="13.25" style="118" customWidth="1"/>
    <col min="11017" max="11017" width="12.75" style="118" customWidth="1"/>
    <col min="11018" max="11264" width="9" style="118"/>
    <col min="11265" max="11265" width="5.25" style="118" customWidth="1"/>
    <col min="11266" max="11266" width="33.25" style="118" customWidth="1"/>
    <col min="11267" max="11268" width="13.25" style="118" customWidth="1"/>
    <col min="11269" max="11270" width="12.75" style="118" customWidth="1"/>
    <col min="11271" max="11271" width="13.75" style="118" customWidth="1"/>
    <col min="11272" max="11272" width="13.25" style="118" customWidth="1"/>
    <col min="11273" max="11273" width="12.75" style="118" customWidth="1"/>
    <col min="11274" max="11520" width="9" style="118"/>
    <col min="11521" max="11521" width="5.25" style="118" customWidth="1"/>
    <col min="11522" max="11522" width="33.25" style="118" customWidth="1"/>
    <col min="11523" max="11524" width="13.25" style="118" customWidth="1"/>
    <col min="11525" max="11526" width="12.75" style="118" customWidth="1"/>
    <col min="11527" max="11527" width="13.75" style="118" customWidth="1"/>
    <col min="11528" max="11528" width="13.25" style="118" customWidth="1"/>
    <col min="11529" max="11529" width="12.75" style="118" customWidth="1"/>
    <col min="11530" max="11776" width="9" style="118"/>
    <col min="11777" max="11777" width="5.25" style="118" customWidth="1"/>
    <col min="11778" max="11778" width="33.25" style="118" customWidth="1"/>
    <col min="11779" max="11780" width="13.25" style="118" customWidth="1"/>
    <col min="11781" max="11782" width="12.75" style="118" customWidth="1"/>
    <col min="11783" max="11783" width="13.75" style="118" customWidth="1"/>
    <col min="11784" max="11784" width="13.25" style="118" customWidth="1"/>
    <col min="11785" max="11785" width="12.75" style="118" customWidth="1"/>
    <col min="11786" max="12032" width="9" style="118"/>
    <col min="12033" max="12033" width="5.25" style="118" customWidth="1"/>
    <col min="12034" max="12034" width="33.25" style="118" customWidth="1"/>
    <col min="12035" max="12036" width="13.25" style="118" customWidth="1"/>
    <col min="12037" max="12038" width="12.75" style="118" customWidth="1"/>
    <col min="12039" max="12039" width="13.75" style="118" customWidth="1"/>
    <col min="12040" max="12040" width="13.25" style="118" customWidth="1"/>
    <col min="12041" max="12041" width="12.75" style="118" customWidth="1"/>
    <col min="12042" max="12288" width="9" style="118"/>
    <col min="12289" max="12289" width="5.25" style="118" customWidth="1"/>
    <col min="12290" max="12290" width="33.25" style="118" customWidth="1"/>
    <col min="12291" max="12292" width="13.25" style="118" customWidth="1"/>
    <col min="12293" max="12294" width="12.75" style="118" customWidth="1"/>
    <col min="12295" max="12295" width="13.75" style="118" customWidth="1"/>
    <col min="12296" max="12296" width="13.25" style="118" customWidth="1"/>
    <col min="12297" max="12297" width="12.75" style="118" customWidth="1"/>
    <col min="12298" max="12544" width="9" style="118"/>
    <col min="12545" max="12545" width="5.25" style="118" customWidth="1"/>
    <col min="12546" max="12546" width="33.25" style="118" customWidth="1"/>
    <col min="12547" max="12548" width="13.25" style="118" customWidth="1"/>
    <col min="12549" max="12550" width="12.75" style="118" customWidth="1"/>
    <col min="12551" max="12551" width="13.75" style="118" customWidth="1"/>
    <col min="12552" max="12552" width="13.25" style="118" customWidth="1"/>
    <col min="12553" max="12553" width="12.75" style="118" customWidth="1"/>
    <col min="12554" max="12800" width="9" style="118"/>
    <col min="12801" max="12801" width="5.25" style="118" customWidth="1"/>
    <col min="12802" max="12802" width="33.25" style="118" customWidth="1"/>
    <col min="12803" max="12804" width="13.25" style="118" customWidth="1"/>
    <col min="12805" max="12806" width="12.75" style="118" customWidth="1"/>
    <col min="12807" max="12807" width="13.75" style="118" customWidth="1"/>
    <col min="12808" max="12808" width="13.25" style="118" customWidth="1"/>
    <col min="12809" max="12809" width="12.75" style="118" customWidth="1"/>
    <col min="12810" max="13056" width="9" style="118"/>
    <col min="13057" max="13057" width="5.25" style="118" customWidth="1"/>
    <col min="13058" max="13058" width="33.25" style="118" customWidth="1"/>
    <col min="13059" max="13060" width="13.25" style="118" customWidth="1"/>
    <col min="13061" max="13062" width="12.75" style="118" customWidth="1"/>
    <col min="13063" max="13063" width="13.75" style="118" customWidth="1"/>
    <col min="13064" max="13064" width="13.25" style="118" customWidth="1"/>
    <col min="13065" max="13065" width="12.75" style="118" customWidth="1"/>
    <col min="13066" max="13312" width="9" style="118"/>
    <col min="13313" max="13313" width="5.25" style="118" customWidth="1"/>
    <col min="13314" max="13314" width="33.25" style="118" customWidth="1"/>
    <col min="13315" max="13316" width="13.25" style="118" customWidth="1"/>
    <col min="13317" max="13318" width="12.75" style="118" customWidth="1"/>
    <col min="13319" max="13319" width="13.75" style="118" customWidth="1"/>
    <col min="13320" max="13320" width="13.25" style="118" customWidth="1"/>
    <col min="13321" max="13321" width="12.75" style="118" customWidth="1"/>
    <col min="13322" max="13568" width="9" style="118"/>
    <col min="13569" max="13569" width="5.25" style="118" customWidth="1"/>
    <col min="13570" max="13570" width="33.25" style="118" customWidth="1"/>
    <col min="13571" max="13572" width="13.25" style="118" customWidth="1"/>
    <col min="13573" max="13574" width="12.75" style="118" customWidth="1"/>
    <col min="13575" max="13575" width="13.75" style="118" customWidth="1"/>
    <col min="13576" max="13576" width="13.25" style="118" customWidth="1"/>
    <col min="13577" max="13577" width="12.75" style="118" customWidth="1"/>
    <col min="13578" max="13824" width="9" style="118"/>
    <col min="13825" max="13825" width="5.25" style="118" customWidth="1"/>
    <col min="13826" max="13826" width="33.25" style="118" customWidth="1"/>
    <col min="13827" max="13828" width="13.25" style="118" customWidth="1"/>
    <col min="13829" max="13830" width="12.75" style="118" customWidth="1"/>
    <col min="13831" max="13831" width="13.75" style="118" customWidth="1"/>
    <col min="13832" max="13832" width="13.25" style="118" customWidth="1"/>
    <col min="13833" max="13833" width="12.75" style="118" customWidth="1"/>
    <col min="13834" max="14080" width="9" style="118"/>
    <col min="14081" max="14081" width="5.25" style="118" customWidth="1"/>
    <col min="14082" max="14082" width="33.25" style="118" customWidth="1"/>
    <col min="14083" max="14084" width="13.25" style="118" customWidth="1"/>
    <col min="14085" max="14086" width="12.75" style="118" customWidth="1"/>
    <col min="14087" max="14087" width="13.75" style="118" customWidth="1"/>
    <col min="14088" max="14088" width="13.25" style="118" customWidth="1"/>
    <col min="14089" max="14089" width="12.75" style="118" customWidth="1"/>
    <col min="14090" max="14336" width="9" style="118"/>
    <col min="14337" max="14337" width="5.25" style="118" customWidth="1"/>
    <col min="14338" max="14338" width="33.25" style="118" customWidth="1"/>
    <col min="14339" max="14340" width="13.25" style="118" customWidth="1"/>
    <col min="14341" max="14342" width="12.75" style="118" customWidth="1"/>
    <col min="14343" max="14343" width="13.75" style="118" customWidth="1"/>
    <col min="14344" max="14344" width="13.25" style="118" customWidth="1"/>
    <col min="14345" max="14345" width="12.75" style="118" customWidth="1"/>
    <col min="14346" max="14592" width="9" style="118"/>
    <col min="14593" max="14593" width="5.25" style="118" customWidth="1"/>
    <col min="14594" max="14594" width="33.25" style="118" customWidth="1"/>
    <col min="14595" max="14596" width="13.25" style="118" customWidth="1"/>
    <col min="14597" max="14598" width="12.75" style="118" customWidth="1"/>
    <col min="14599" max="14599" width="13.75" style="118" customWidth="1"/>
    <col min="14600" max="14600" width="13.25" style="118" customWidth="1"/>
    <col min="14601" max="14601" width="12.75" style="118" customWidth="1"/>
    <col min="14602" max="14848" width="9" style="118"/>
    <col min="14849" max="14849" width="5.25" style="118" customWidth="1"/>
    <col min="14850" max="14850" width="33.25" style="118" customWidth="1"/>
    <col min="14851" max="14852" width="13.25" style="118" customWidth="1"/>
    <col min="14853" max="14854" width="12.75" style="118" customWidth="1"/>
    <col min="14855" max="14855" width="13.75" style="118" customWidth="1"/>
    <col min="14856" max="14856" width="13.25" style="118" customWidth="1"/>
    <col min="14857" max="14857" width="12.75" style="118" customWidth="1"/>
    <col min="14858" max="15104" width="9" style="118"/>
    <col min="15105" max="15105" width="5.25" style="118" customWidth="1"/>
    <col min="15106" max="15106" width="33.25" style="118" customWidth="1"/>
    <col min="15107" max="15108" width="13.25" style="118" customWidth="1"/>
    <col min="15109" max="15110" width="12.75" style="118" customWidth="1"/>
    <col min="15111" max="15111" width="13.75" style="118" customWidth="1"/>
    <col min="15112" max="15112" width="13.25" style="118" customWidth="1"/>
    <col min="15113" max="15113" width="12.75" style="118" customWidth="1"/>
    <col min="15114" max="15360" width="9" style="118"/>
    <col min="15361" max="15361" width="5.25" style="118" customWidth="1"/>
    <col min="15362" max="15362" width="33.25" style="118" customWidth="1"/>
    <col min="15363" max="15364" width="13.25" style="118" customWidth="1"/>
    <col min="15365" max="15366" width="12.75" style="118" customWidth="1"/>
    <col min="15367" max="15367" width="13.75" style="118" customWidth="1"/>
    <col min="15368" max="15368" width="13.25" style="118" customWidth="1"/>
    <col min="15369" max="15369" width="12.75" style="118" customWidth="1"/>
    <col min="15370" max="15616" width="9" style="118"/>
    <col min="15617" max="15617" width="5.25" style="118" customWidth="1"/>
    <col min="15618" max="15618" width="33.25" style="118" customWidth="1"/>
    <col min="15619" max="15620" width="13.25" style="118" customWidth="1"/>
    <col min="15621" max="15622" width="12.75" style="118" customWidth="1"/>
    <col min="15623" max="15623" width="13.75" style="118" customWidth="1"/>
    <col min="15624" max="15624" width="13.25" style="118" customWidth="1"/>
    <col min="15625" max="15625" width="12.75" style="118" customWidth="1"/>
    <col min="15626" max="15872" width="9" style="118"/>
    <col min="15873" max="15873" width="5.25" style="118" customWidth="1"/>
    <col min="15874" max="15874" width="33.25" style="118" customWidth="1"/>
    <col min="15875" max="15876" width="13.25" style="118" customWidth="1"/>
    <col min="15877" max="15878" width="12.75" style="118" customWidth="1"/>
    <col min="15879" max="15879" width="13.75" style="118" customWidth="1"/>
    <col min="15880" max="15880" width="13.25" style="118" customWidth="1"/>
    <col min="15881" max="15881" width="12.75" style="118" customWidth="1"/>
    <col min="15882" max="16128" width="9" style="118"/>
    <col min="16129" max="16129" width="5.25" style="118" customWidth="1"/>
    <col min="16130" max="16130" width="33.25" style="118" customWidth="1"/>
    <col min="16131" max="16132" width="13.25" style="118" customWidth="1"/>
    <col min="16133" max="16134" width="12.75" style="118" customWidth="1"/>
    <col min="16135" max="16135" width="13.75" style="118" customWidth="1"/>
    <col min="16136" max="16136" width="13.25" style="118" customWidth="1"/>
    <col min="16137" max="16137" width="12.75" style="118" customWidth="1"/>
    <col min="16138" max="16384" width="9" style="118"/>
  </cols>
  <sheetData>
    <row r="1" spans="1:9" ht="20.100000000000001" customHeight="1" x14ac:dyDescent="0.4">
      <c r="A1" s="120" t="s">
        <v>183</v>
      </c>
    </row>
    <row r="2" spans="1:9" s="117" customFormat="1" ht="20.100000000000001" customHeight="1" x14ac:dyDescent="0.4">
      <c r="A2" s="254" t="s">
        <v>184</v>
      </c>
      <c r="B2" s="254"/>
      <c r="C2" s="254"/>
      <c r="D2" s="254"/>
      <c r="E2" s="254"/>
      <c r="F2" s="254"/>
      <c r="G2" s="254"/>
      <c r="H2" s="254"/>
      <c r="I2" s="254"/>
    </row>
    <row r="3" spans="1:9" ht="20.100000000000001" customHeight="1" x14ac:dyDescent="0.4">
      <c r="A3" s="47" t="s">
        <v>185</v>
      </c>
    </row>
    <row r="4" spans="1:9" ht="20.100000000000001" customHeight="1" x14ac:dyDescent="0.4">
      <c r="A4" s="17" t="s">
        <v>3</v>
      </c>
      <c r="B4" s="17"/>
    </row>
    <row r="5" spans="1:9" s="117" customFormat="1" ht="20.100000000000001" customHeight="1" x14ac:dyDescent="0.4">
      <c r="A5" s="256" t="s">
        <v>186</v>
      </c>
      <c r="B5" s="257" t="s">
        <v>30</v>
      </c>
      <c r="C5" s="255" t="s">
        <v>187</v>
      </c>
      <c r="D5" s="255"/>
      <c r="E5" s="255" t="s">
        <v>188</v>
      </c>
      <c r="F5" s="255"/>
      <c r="G5" s="255" t="s">
        <v>189</v>
      </c>
      <c r="H5" s="255"/>
      <c r="I5" s="255" t="s">
        <v>190</v>
      </c>
    </row>
    <row r="6" spans="1:9" s="117" customFormat="1" ht="20.100000000000001" customHeight="1" x14ac:dyDescent="0.4">
      <c r="A6" s="256"/>
      <c r="B6" s="257"/>
      <c r="C6" s="123" t="s">
        <v>43</v>
      </c>
      <c r="D6" s="124" t="s">
        <v>191</v>
      </c>
      <c r="E6" s="122" t="s">
        <v>43</v>
      </c>
      <c r="F6" s="124" t="s">
        <v>191</v>
      </c>
      <c r="G6" s="123" t="s">
        <v>43</v>
      </c>
      <c r="H6" s="124" t="s">
        <v>191</v>
      </c>
      <c r="I6" s="255"/>
    </row>
    <row r="7" spans="1:9" s="117" customFormat="1" ht="20.100000000000001" customHeight="1" x14ac:dyDescent="0.4">
      <c r="A7" s="256"/>
      <c r="B7" s="257"/>
      <c r="C7" s="123" t="s">
        <v>192</v>
      </c>
      <c r="D7" s="124" t="s">
        <v>193</v>
      </c>
      <c r="E7" s="122" t="s">
        <v>192</v>
      </c>
      <c r="F7" s="124" t="s">
        <v>193</v>
      </c>
      <c r="G7" s="123" t="s">
        <v>192</v>
      </c>
      <c r="H7" s="124" t="s">
        <v>193</v>
      </c>
      <c r="I7" s="255"/>
    </row>
    <row r="8" spans="1:9" s="117" customFormat="1" ht="20.100000000000001" customHeight="1" x14ac:dyDescent="0.4">
      <c r="A8" s="121">
        <v>1</v>
      </c>
      <c r="B8" s="125" t="s">
        <v>12</v>
      </c>
      <c r="C8" s="126">
        <f>'1废弃电器电子产品收购及拆解汇总情况表'!D8</f>
        <v>1394</v>
      </c>
      <c r="D8" s="127">
        <f>'1废弃电器电子产品收购及拆解汇总情况表'!E8</f>
        <v>25.72</v>
      </c>
      <c r="E8" s="128"/>
      <c r="F8" s="32"/>
      <c r="G8" s="29">
        <f>C8-E8</f>
        <v>1394</v>
      </c>
      <c r="H8" s="128">
        <f>D8-F8</f>
        <v>25.72</v>
      </c>
      <c r="I8" s="108"/>
    </row>
    <row r="9" spans="1:9" s="117" customFormat="1" ht="20.100000000000001" customHeight="1" x14ac:dyDescent="0.4">
      <c r="A9" s="121">
        <v>2</v>
      </c>
      <c r="B9" s="125" t="s">
        <v>13</v>
      </c>
      <c r="C9" s="126">
        <f>'1废弃电器电子产品收购及拆解汇总情况表'!D9</f>
        <v>1242</v>
      </c>
      <c r="D9" s="127">
        <f>'1废弃电器电子产品收购及拆解汇总情况表'!E9</f>
        <v>46.62</v>
      </c>
      <c r="E9" s="128"/>
      <c r="F9" s="32"/>
      <c r="G9" s="29">
        <f t="shared" ref="G9:H20" si="0">C9-E9</f>
        <v>1242</v>
      </c>
      <c r="H9" s="128">
        <f t="shared" si="0"/>
        <v>46.62</v>
      </c>
      <c r="I9" s="108"/>
    </row>
    <row r="10" spans="1:9" s="117" customFormat="1" ht="20.100000000000001" customHeight="1" x14ac:dyDescent="0.4">
      <c r="A10" s="121">
        <v>3</v>
      </c>
      <c r="B10" s="125" t="s">
        <v>14</v>
      </c>
      <c r="C10" s="126">
        <f>'1废弃电器电子产品收购及拆解汇总情况表'!D10</f>
        <v>1242</v>
      </c>
      <c r="D10" s="127">
        <f>'1废弃电器电子产品收购及拆解汇总情况表'!E10</f>
        <v>46.62</v>
      </c>
      <c r="E10" s="128"/>
      <c r="F10" s="32"/>
      <c r="G10" s="29">
        <f t="shared" si="0"/>
        <v>1242</v>
      </c>
      <c r="H10" s="128">
        <f t="shared" si="0"/>
        <v>46.62</v>
      </c>
      <c r="I10" s="108"/>
    </row>
    <row r="11" spans="1:9" s="117" customFormat="1" ht="20.100000000000001" customHeight="1" x14ac:dyDescent="0.4">
      <c r="A11" s="121">
        <v>4</v>
      </c>
      <c r="B11" s="125" t="s">
        <v>15</v>
      </c>
      <c r="C11" s="126">
        <f>'1废弃电器电子产品收购及拆解汇总情况表'!D11</f>
        <v>0</v>
      </c>
      <c r="D11" s="127">
        <f>'1废弃电器电子产品收购及拆解汇总情况表'!E11</f>
        <v>0</v>
      </c>
      <c r="E11" s="128"/>
      <c r="F11" s="32"/>
      <c r="G11" s="29">
        <f t="shared" si="0"/>
        <v>0</v>
      </c>
      <c r="H11" s="128">
        <f t="shared" si="0"/>
        <v>0</v>
      </c>
      <c r="I11" s="108"/>
    </row>
    <row r="12" spans="1:9" s="117" customFormat="1" ht="20.100000000000001" customHeight="1" x14ac:dyDescent="0.4">
      <c r="A12" s="121">
        <v>5</v>
      </c>
      <c r="B12" s="125" t="s">
        <v>16</v>
      </c>
      <c r="C12" s="126">
        <f>'1废弃电器电子产品收购及拆解汇总情况表'!D12</f>
        <v>3698</v>
      </c>
      <c r="D12" s="127">
        <f>'1废弃电器电子产品收购及拆解汇总情况表'!E12</f>
        <v>164.32</v>
      </c>
      <c r="E12" s="128"/>
      <c r="F12" s="32"/>
      <c r="G12" s="29">
        <f t="shared" si="0"/>
        <v>3698</v>
      </c>
      <c r="H12" s="128">
        <f t="shared" si="0"/>
        <v>164.32</v>
      </c>
      <c r="I12" s="108"/>
    </row>
    <row r="13" spans="1:9" ht="20.100000000000001" customHeight="1" x14ac:dyDescent="0.4">
      <c r="A13" s="121">
        <v>6</v>
      </c>
      <c r="B13" s="125" t="s">
        <v>17</v>
      </c>
      <c r="C13" s="126">
        <f>'1废弃电器电子产品收购及拆解汇总情况表'!D13</f>
        <v>2940</v>
      </c>
      <c r="D13" s="127">
        <f>'1废弃电器电子产品收购及拆解汇总情况表'!E13</f>
        <v>20.7</v>
      </c>
      <c r="E13" s="128"/>
      <c r="F13" s="129"/>
      <c r="G13" s="29">
        <f t="shared" si="0"/>
        <v>2940</v>
      </c>
      <c r="H13" s="128">
        <f t="shared" si="0"/>
        <v>20.7</v>
      </c>
      <c r="I13" s="135"/>
    </row>
    <row r="14" spans="1:9" ht="20.100000000000001" customHeight="1" x14ac:dyDescent="0.4">
      <c r="A14" s="121">
        <v>7</v>
      </c>
      <c r="B14" s="125" t="s">
        <v>18</v>
      </c>
      <c r="C14" s="126">
        <f>'1废弃电器电子产品收购及拆解汇总情况表'!D14</f>
        <v>1147</v>
      </c>
      <c r="D14" s="127">
        <f>'1废弃电器电子产品收购及拆解汇总情况表'!E14</f>
        <v>22.91</v>
      </c>
      <c r="E14" s="128"/>
      <c r="F14" s="129"/>
      <c r="G14" s="29">
        <f t="shared" si="0"/>
        <v>1147</v>
      </c>
      <c r="H14" s="128">
        <f t="shared" si="0"/>
        <v>22.91</v>
      </c>
      <c r="I14" s="135"/>
    </row>
    <row r="15" spans="1:9" ht="20.100000000000001" customHeight="1" x14ac:dyDescent="0.4">
      <c r="A15" s="121">
        <v>8</v>
      </c>
      <c r="B15" s="125" t="s">
        <v>19</v>
      </c>
      <c r="C15" s="126">
        <f>'1废弃电器电子产品收购及拆解汇总情况表'!D15</f>
        <v>0</v>
      </c>
      <c r="D15" s="127">
        <f>'1废弃电器电子产品收购及拆解汇总情况表'!E15</f>
        <v>0</v>
      </c>
      <c r="E15" s="128"/>
      <c r="F15" s="129"/>
      <c r="G15" s="29">
        <f t="shared" si="0"/>
        <v>0</v>
      </c>
      <c r="H15" s="128">
        <f t="shared" si="0"/>
        <v>0</v>
      </c>
      <c r="I15" s="135"/>
    </row>
    <row r="16" spans="1:9" ht="20.100000000000001" customHeight="1" x14ac:dyDescent="0.4">
      <c r="A16" s="121">
        <v>9</v>
      </c>
      <c r="B16" s="125" t="s">
        <v>20</v>
      </c>
      <c r="C16" s="126">
        <f>'1废弃电器电子产品收购及拆解汇总情况表'!D16</f>
        <v>0</v>
      </c>
      <c r="D16" s="127">
        <f>'1废弃电器电子产品收购及拆解汇总情况表'!E16</f>
        <v>0</v>
      </c>
      <c r="E16" s="128"/>
      <c r="F16" s="129"/>
      <c r="G16" s="29">
        <f t="shared" si="0"/>
        <v>0</v>
      </c>
      <c r="H16" s="128">
        <f t="shared" si="0"/>
        <v>0</v>
      </c>
      <c r="I16" s="135"/>
    </row>
    <row r="17" spans="1:9" ht="20.100000000000001" customHeight="1" x14ac:dyDescent="0.4">
      <c r="A17" s="121">
        <v>10</v>
      </c>
      <c r="B17" s="125" t="s">
        <v>21</v>
      </c>
      <c r="C17" s="126">
        <f>'1废弃电器电子产品收购及拆解汇总情况表'!D17</f>
        <v>0</v>
      </c>
      <c r="D17" s="127">
        <f>'1废弃电器电子产品收购及拆解汇总情况表'!E17</f>
        <v>0</v>
      </c>
      <c r="E17" s="128"/>
      <c r="F17" s="129"/>
      <c r="G17" s="29">
        <f t="shared" si="0"/>
        <v>0</v>
      </c>
      <c r="H17" s="128">
        <f t="shared" si="0"/>
        <v>0</v>
      </c>
      <c r="I17" s="135"/>
    </row>
    <row r="18" spans="1:9" ht="20.100000000000001" customHeight="1" x14ac:dyDescent="0.4">
      <c r="A18" s="121">
        <v>11</v>
      </c>
      <c r="B18" s="125" t="s">
        <v>22</v>
      </c>
      <c r="C18" s="126">
        <f>'1废弃电器电子产品收购及拆解汇总情况表'!D18</f>
        <v>0</v>
      </c>
      <c r="D18" s="127">
        <f>'1废弃电器电子产品收购及拆解汇总情况表'!E18</f>
        <v>0</v>
      </c>
      <c r="E18" s="128"/>
      <c r="F18" s="129"/>
      <c r="G18" s="29">
        <f t="shared" si="0"/>
        <v>0</v>
      </c>
      <c r="H18" s="128">
        <f t="shared" si="0"/>
        <v>0</v>
      </c>
      <c r="I18" s="135"/>
    </row>
    <row r="19" spans="1:9" ht="20.100000000000001" customHeight="1" x14ac:dyDescent="0.4">
      <c r="A19" s="121">
        <v>12</v>
      </c>
      <c r="B19" s="125" t="s">
        <v>23</v>
      </c>
      <c r="C19" s="126">
        <f>'1废弃电器电子产品收购及拆解汇总情况表'!D19</f>
        <v>0</v>
      </c>
      <c r="D19" s="127">
        <f>'1废弃电器电子产品收购及拆解汇总情况表'!E19</f>
        <v>0</v>
      </c>
      <c r="E19" s="128"/>
      <c r="F19" s="129"/>
      <c r="G19" s="29">
        <f t="shared" si="0"/>
        <v>0</v>
      </c>
      <c r="H19" s="128">
        <f t="shared" si="0"/>
        <v>0</v>
      </c>
      <c r="I19" s="135"/>
    </row>
    <row r="20" spans="1:9" ht="20.100000000000001" customHeight="1" x14ac:dyDescent="0.4">
      <c r="A20" s="121"/>
      <c r="B20" s="125" t="s">
        <v>24</v>
      </c>
      <c r="C20" s="126">
        <f>'1废弃电器电子产品收购及拆解汇总情况表'!D20</f>
        <v>0</v>
      </c>
      <c r="D20" s="127">
        <f>'1废弃电器电子产品收购及拆解汇总情况表'!E20</f>
        <v>0</v>
      </c>
      <c r="E20" s="128"/>
      <c r="F20" s="129"/>
      <c r="G20" s="29">
        <f t="shared" si="0"/>
        <v>0</v>
      </c>
      <c r="H20" s="128">
        <f t="shared" si="0"/>
        <v>0</v>
      </c>
      <c r="I20" s="135"/>
    </row>
    <row r="21" spans="1:9" ht="20.100000000000001" customHeight="1" x14ac:dyDescent="0.4">
      <c r="A21" s="130"/>
      <c r="B21" s="131" t="s">
        <v>25</v>
      </c>
      <c r="C21" s="132">
        <f>C8+C9+C12+C13+C14+C15+C16+C20</f>
        <v>10421</v>
      </c>
      <c r="D21" s="129">
        <f t="shared" ref="D21:H21" si="1">D8+D9+D12+D13+D14+D15+D16+D20</f>
        <v>280.27</v>
      </c>
      <c r="E21" s="32"/>
      <c r="F21" s="32"/>
      <c r="G21" s="29">
        <f t="shared" si="1"/>
        <v>10421</v>
      </c>
      <c r="H21" s="32">
        <f t="shared" si="1"/>
        <v>280.27</v>
      </c>
      <c r="I21" s="136"/>
    </row>
    <row r="22" spans="1:9" ht="18" customHeight="1" x14ac:dyDescent="0.4">
      <c r="C22" s="133"/>
      <c r="D22" s="133"/>
      <c r="E22" s="133"/>
      <c r="F22" s="133"/>
      <c r="G22" s="118"/>
      <c r="H22" s="118"/>
      <c r="I22" s="118"/>
    </row>
    <row r="24" spans="1:9" ht="20.100000000000001" customHeight="1" x14ac:dyDescent="0.4">
      <c r="E24" s="134"/>
      <c r="F24" s="134"/>
    </row>
  </sheetData>
  <mergeCells count="7">
    <mergeCell ref="A2:I2"/>
    <mergeCell ref="C5:D5"/>
    <mergeCell ref="E5:F5"/>
    <mergeCell ref="G5:H5"/>
    <mergeCell ref="A5:A7"/>
    <mergeCell ref="B5:B7"/>
    <mergeCell ref="I5:I7"/>
  </mergeCells>
  <phoneticPr fontId="25" type="noConversion"/>
  <printOptions horizontalCentered="1"/>
  <pageMargins left="0.196850393700787" right="0.196850393700787" top="0.59055118110236204" bottom="0.39370078740157499" header="0.31496062992126" footer="0.31496062992126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2"/>
  <sheetViews>
    <sheetView view="pageBreakPreview" zoomScaleNormal="100" zoomScaleSheetLayoutView="100" workbookViewId="0">
      <selection activeCell="H26" sqref="H26"/>
    </sheetView>
  </sheetViews>
  <sheetFormatPr defaultColWidth="9" defaultRowHeight="15.75" x14ac:dyDescent="0.4"/>
  <cols>
    <col min="1" max="1" width="5.25" style="95" customWidth="1"/>
    <col min="2" max="2" width="36.5" style="95" customWidth="1"/>
    <col min="3" max="3" width="11.75" style="96" customWidth="1"/>
    <col min="4" max="4" width="13.25" style="97" customWidth="1"/>
    <col min="5" max="5" width="13.25" style="98" customWidth="1"/>
    <col min="6" max="6" width="11.25" style="99" customWidth="1"/>
    <col min="7" max="7" width="12.5" style="100" customWidth="1"/>
    <col min="8" max="8" width="10.75" style="97" customWidth="1"/>
    <col min="9" max="9" width="19.75" style="95" customWidth="1"/>
    <col min="10" max="254" width="9" customWidth="1"/>
  </cols>
  <sheetData>
    <row r="1" spans="1:9" x14ac:dyDescent="0.4">
      <c r="A1" s="101" t="s">
        <v>194</v>
      </c>
    </row>
    <row r="2" spans="1:9" s="94" customFormat="1" ht="17.649999999999999" x14ac:dyDescent="0.4">
      <c r="A2" s="258" t="s">
        <v>195</v>
      </c>
      <c r="B2" s="258"/>
      <c r="C2" s="258"/>
      <c r="D2" s="258"/>
      <c r="E2" s="258"/>
      <c r="F2" s="258"/>
      <c r="G2" s="258"/>
      <c r="H2" s="258"/>
      <c r="I2" s="258"/>
    </row>
    <row r="3" spans="1:9" x14ac:dyDescent="0.4">
      <c r="A3" s="47" t="str">
        <f>'1废弃电器电子产品收购及拆解汇总情况表'!A3</f>
        <v>单位名称：南通森蓝环保科技有限公司</v>
      </c>
      <c r="B3" s="102"/>
    </row>
    <row r="4" spans="1:9" x14ac:dyDescent="0.4">
      <c r="A4" s="17" t="s">
        <v>3</v>
      </c>
      <c r="B4" s="102"/>
    </row>
    <row r="5" spans="1:9" s="94" customFormat="1" ht="12.75" x14ac:dyDescent="0.4">
      <c r="A5" s="259" t="s">
        <v>186</v>
      </c>
      <c r="B5" s="262" t="s">
        <v>30</v>
      </c>
      <c r="C5" s="259" t="s">
        <v>187</v>
      </c>
      <c r="D5" s="259"/>
      <c r="E5" s="260" t="s">
        <v>188</v>
      </c>
      <c r="F5" s="260"/>
      <c r="G5" s="261" t="s">
        <v>189</v>
      </c>
      <c r="H5" s="261"/>
      <c r="I5" s="259" t="s">
        <v>190</v>
      </c>
    </row>
    <row r="6" spans="1:9" s="94" customFormat="1" ht="12.75" x14ac:dyDescent="0.4">
      <c r="A6" s="259"/>
      <c r="B6" s="262"/>
      <c r="C6" s="103" t="s">
        <v>43</v>
      </c>
      <c r="D6" s="55" t="s">
        <v>191</v>
      </c>
      <c r="E6" s="104" t="s">
        <v>43</v>
      </c>
      <c r="F6" s="105" t="s">
        <v>191</v>
      </c>
      <c r="G6" s="103" t="s">
        <v>43</v>
      </c>
      <c r="H6" s="55" t="s">
        <v>191</v>
      </c>
      <c r="I6" s="259"/>
    </row>
    <row r="7" spans="1:9" s="94" customFormat="1" ht="12.75" x14ac:dyDescent="0.4">
      <c r="A7" s="259"/>
      <c r="B7" s="262"/>
      <c r="C7" s="103" t="s">
        <v>192</v>
      </c>
      <c r="D7" s="55" t="s">
        <v>193</v>
      </c>
      <c r="E7" s="104" t="s">
        <v>192</v>
      </c>
      <c r="F7" s="105" t="s">
        <v>193</v>
      </c>
      <c r="G7" s="103" t="s">
        <v>192</v>
      </c>
      <c r="H7" s="55" t="s">
        <v>193</v>
      </c>
      <c r="I7" s="259"/>
    </row>
    <row r="8" spans="1:9" s="94" customFormat="1" ht="12.75" x14ac:dyDescent="0.4">
      <c r="A8" s="49">
        <v>1</v>
      </c>
      <c r="B8" s="106" t="s">
        <v>12</v>
      </c>
      <c r="C8" s="107">
        <f>'1废弃电器电子产品收购及拆解汇总情况表'!F8-92</f>
        <v>5334</v>
      </c>
      <c r="D8" s="108">
        <f>'1废弃电器电子产品收购及拆解汇总情况表'!G8</f>
        <v>103.05</v>
      </c>
      <c r="E8" s="109"/>
      <c r="F8" s="110"/>
      <c r="G8" s="111">
        <f>C8-E8</f>
        <v>5334</v>
      </c>
      <c r="H8" s="111">
        <f>D8-F8</f>
        <v>103</v>
      </c>
      <c r="I8" s="115"/>
    </row>
    <row r="9" spans="1:9" s="94" customFormat="1" ht="12.75" x14ac:dyDescent="0.4">
      <c r="A9" s="49">
        <v>2</v>
      </c>
      <c r="B9" s="106" t="s">
        <v>13</v>
      </c>
      <c r="C9" s="107">
        <f>'1废弃电器电子产品收购及拆解汇总情况表'!F9-119</f>
        <v>3305</v>
      </c>
      <c r="D9" s="108">
        <f>'1废弃电器电子产品收购及拆解汇总情况表'!G9</f>
        <v>131.15</v>
      </c>
      <c r="E9" s="109"/>
      <c r="F9" s="110"/>
      <c r="G9" s="111">
        <f>C9-E9</f>
        <v>3305</v>
      </c>
      <c r="H9" s="112">
        <f t="shared" ref="G9:H21" si="0">D9-F9</f>
        <v>131.15</v>
      </c>
      <c r="I9" s="115"/>
    </row>
    <row r="10" spans="1:9" s="94" customFormat="1" ht="12.75" x14ac:dyDescent="0.4">
      <c r="A10" s="49">
        <v>3</v>
      </c>
      <c r="B10" s="106" t="s">
        <v>14</v>
      </c>
      <c r="C10" s="107">
        <f>'1废弃电器电子产品收购及拆解汇总情况表'!F10-119</f>
        <v>3305</v>
      </c>
      <c r="D10" s="108">
        <f>'1废弃电器电子产品收购及拆解汇总情况表'!G10</f>
        <v>131.15</v>
      </c>
      <c r="E10" s="109"/>
      <c r="F10" s="110"/>
      <c r="G10" s="111">
        <f t="shared" si="0"/>
        <v>3305</v>
      </c>
      <c r="H10" s="112">
        <f t="shared" si="0"/>
        <v>131.15</v>
      </c>
      <c r="I10" s="115"/>
    </row>
    <row r="11" spans="1:9" s="94" customFormat="1" ht="12.75" x14ac:dyDescent="0.4">
      <c r="A11" s="49">
        <v>4</v>
      </c>
      <c r="B11" s="106" t="s">
        <v>15</v>
      </c>
      <c r="C11" s="107">
        <f>'1废弃电器电子产品收购及拆解汇总情况表'!F11</f>
        <v>0</v>
      </c>
      <c r="D11" s="108">
        <f>'1废弃电器电子产品收购及拆解汇总情况表'!G11</f>
        <v>0</v>
      </c>
      <c r="E11" s="109"/>
      <c r="F11" s="110"/>
      <c r="G11" s="111">
        <f t="shared" si="0"/>
        <v>0</v>
      </c>
      <c r="H11" s="112">
        <f t="shared" si="0"/>
        <v>0</v>
      </c>
      <c r="I11" s="115"/>
    </row>
    <row r="12" spans="1:9" s="94" customFormat="1" ht="12.75" x14ac:dyDescent="0.4">
      <c r="A12" s="49">
        <v>5</v>
      </c>
      <c r="B12" s="106" t="s">
        <v>16</v>
      </c>
      <c r="C12" s="107">
        <f>'1废弃电器电子产品收购及拆解汇总情况表'!F12-21</f>
        <v>6977</v>
      </c>
      <c r="D12" s="108">
        <f>'1废弃电器电子产品收购及拆解汇总情况表'!G12</f>
        <v>313.56</v>
      </c>
      <c r="E12" s="109"/>
      <c r="F12" s="110"/>
      <c r="G12" s="111">
        <f>C12-E12</f>
        <v>6977</v>
      </c>
      <c r="H12" s="112">
        <f t="shared" si="0"/>
        <v>313.56</v>
      </c>
      <c r="I12" s="115"/>
    </row>
    <row r="13" spans="1:9" s="94" customFormat="1" ht="12.75" x14ac:dyDescent="0.4">
      <c r="A13" s="49">
        <v>6</v>
      </c>
      <c r="B13" s="106" t="s">
        <v>17</v>
      </c>
      <c r="C13" s="107">
        <f>'1废弃电器电子产品收购及拆解汇总情况表'!F13</f>
        <v>2716</v>
      </c>
      <c r="D13" s="108">
        <f>'1废弃电器电子产品收购及拆解汇总情况表'!G13</f>
        <v>19.079999999999998</v>
      </c>
      <c r="E13" s="109"/>
      <c r="F13" s="110"/>
      <c r="G13" s="111">
        <f t="shared" ref="G13:G18" si="1">C13-E13</f>
        <v>2716</v>
      </c>
      <c r="H13" s="112">
        <f t="shared" si="0"/>
        <v>19.079999999999998</v>
      </c>
      <c r="I13" s="115"/>
    </row>
    <row r="14" spans="1:9" s="94" customFormat="1" ht="12.75" x14ac:dyDescent="0.4">
      <c r="A14" s="49">
        <v>7</v>
      </c>
      <c r="B14" s="106" t="s">
        <v>18</v>
      </c>
      <c r="C14" s="107">
        <f>'1废弃电器电子产品收购及拆解汇总情况表'!F14-1</f>
        <v>1275</v>
      </c>
      <c r="D14" s="108">
        <f>'1废弃电器电子产品收购及拆解汇总情况表'!G14</f>
        <v>25.15</v>
      </c>
      <c r="E14" s="109"/>
      <c r="F14" s="110"/>
      <c r="G14" s="111">
        <f t="shared" si="1"/>
        <v>1275</v>
      </c>
      <c r="H14" s="112">
        <f t="shared" si="0"/>
        <v>25.15</v>
      </c>
      <c r="I14" s="115"/>
    </row>
    <row r="15" spans="1:9" s="94" customFormat="1" ht="12.75" x14ac:dyDescent="0.4">
      <c r="A15" s="49">
        <v>8</v>
      </c>
      <c r="B15" s="106" t="s">
        <v>19</v>
      </c>
      <c r="C15" s="107">
        <f>'1废弃电器电子产品收购及拆解汇总情况表'!F15-4</f>
        <v>160</v>
      </c>
      <c r="D15" s="108">
        <f>'1废弃电器电子产品收购及拆解汇总情况表'!G15</f>
        <v>6.48</v>
      </c>
      <c r="E15" s="109"/>
      <c r="F15" s="110"/>
      <c r="G15" s="111">
        <f t="shared" si="1"/>
        <v>160</v>
      </c>
      <c r="H15" s="112">
        <f t="shared" si="0"/>
        <v>6.48</v>
      </c>
      <c r="I15" s="115"/>
    </row>
    <row r="16" spans="1:9" s="94" customFormat="1" ht="12.75" x14ac:dyDescent="0.4">
      <c r="A16" s="49">
        <v>9</v>
      </c>
      <c r="B16" s="106" t="s">
        <v>20</v>
      </c>
      <c r="C16" s="107">
        <f>'1废弃电器电子产品收购及拆解汇总情况表'!F16</f>
        <v>0</v>
      </c>
      <c r="D16" s="108">
        <f>'1废弃电器电子产品收购及拆解汇总情况表'!G16</f>
        <v>0</v>
      </c>
      <c r="E16" s="109"/>
      <c r="F16" s="110"/>
      <c r="G16" s="111">
        <f t="shared" si="1"/>
        <v>0</v>
      </c>
      <c r="H16" s="112">
        <f t="shared" si="0"/>
        <v>0</v>
      </c>
      <c r="I16" s="115"/>
    </row>
    <row r="17" spans="1:9" s="94" customFormat="1" ht="12.75" x14ac:dyDescent="0.4">
      <c r="A17" s="49">
        <v>10</v>
      </c>
      <c r="B17" s="106" t="s">
        <v>21</v>
      </c>
      <c r="C17" s="107">
        <f>'1废弃电器电子产品收购及拆解汇总情况表'!F17</f>
        <v>0</v>
      </c>
      <c r="D17" s="108">
        <f>'1废弃电器电子产品收购及拆解汇总情况表'!G17</f>
        <v>0</v>
      </c>
      <c r="E17" s="109"/>
      <c r="F17" s="110"/>
      <c r="G17" s="111">
        <f t="shared" si="1"/>
        <v>0</v>
      </c>
      <c r="H17" s="112">
        <f t="shared" si="0"/>
        <v>0</v>
      </c>
      <c r="I17" s="115"/>
    </row>
    <row r="18" spans="1:9" x14ac:dyDescent="0.4">
      <c r="A18" s="49">
        <v>11</v>
      </c>
      <c r="B18" s="106" t="s">
        <v>22</v>
      </c>
      <c r="C18" s="107">
        <f>'1废弃电器电子产品收购及拆解汇总情况表'!F18</f>
        <v>0</v>
      </c>
      <c r="D18" s="108">
        <f>'1废弃电器电子产品收购及拆解汇总情况表'!G18</f>
        <v>0</v>
      </c>
      <c r="E18" s="109"/>
      <c r="F18" s="110"/>
      <c r="G18" s="111">
        <f t="shared" si="1"/>
        <v>0</v>
      </c>
      <c r="H18" s="112">
        <f t="shared" si="0"/>
        <v>0</v>
      </c>
      <c r="I18" s="115"/>
    </row>
    <row r="19" spans="1:9" x14ac:dyDescent="0.4">
      <c r="A19" s="49">
        <v>12</v>
      </c>
      <c r="B19" s="106" t="s">
        <v>23</v>
      </c>
      <c r="C19" s="107">
        <f>'1废弃电器电子产品收购及拆解汇总情况表'!F19</f>
        <v>0</v>
      </c>
      <c r="D19" s="108">
        <f>'1废弃电器电子产品收购及拆解汇总情况表'!G19</f>
        <v>0</v>
      </c>
      <c r="E19" s="109"/>
      <c r="F19" s="110"/>
      <c r="G19" s="111">
        <f t="shared" si="0"/>
        <v>0</v>
      </c>
      <c r="H19" s="112">
        <f t="shared" si="0"/>
        <v>0</v>
      </c>
      <c r="I19" s="115"/>
    </row>
    <row r="20" spans="1:9" x14ac:dyDescent="0.4">
      <c r="A20" s="49">
        <v>13</v>
      </c>
      <c r="B20" s="106" t="s">
        <v>24</v>
      </c>
      <c r="C20" s="107">
        <f>'1废弃电器电子产品收购及拆解汇总情况表'!F20</f>
        <v>0</v>
      </c>
      <c r="D20" s="108">
        <f>'1废弃电器电子产品收购及拆解汇总情况表'!G20</f>
        <v>0</v>
      </c>
      <c r="E20" s="109"/>
      <c r="F20" s="110"/>
      <c r="G20" s="111">
        <f t="shared" si="0"/>
        <v>0</v>
      </c>
      <c r="H20" s="112">
        <f t="shared" si="0"/>
        <v>0</v>
      </c>
      <c r="I20" s="116"/>
    </row>
    <row r="21" spans="1:9" x14ac:dyDescent="0.4">
      <c r="A21" s="113"/>
      <c r="B21" s="50" t="s">
        <v>196</v>
      </c>
      <c r="C21" s="107">
        <f>C8+C9+C12+C13+C14+C15+C16</f>
        <v>19767</v>
      </c>
      <c r="D21" s="108">
        <f>D8+D9+D12+D13+D14+D15+D16</f>
        <v>598.47</v>
      </c>
      <c r="E21" s="114">
        <f>SUM(E8:E16)-E10</f>
        <v>0</v>
      </c>
      <c r="F21" s="114">
        <f>SUM(F8:F19)</f>
        <v>0</v>
      </c>
      <c r="G21" s="107">
        <f>C21-E21</f>
        <v>19767</v>
      </c>
      <c r="H21" s="108">
        <f t="shared" si="0"/>
        <v>598.47</v>
      </c>
      <c r="I21" s="113"/>
    </row>
    <row r="22" spans="1:9" x14ac:dyDescent="0.4">
      <c r="C22" s="97"/>
    </row>
  </sheetData>
  <mergeCells count="7">
    <mergeCell ref="A2:I2"/>
    <mergeCell ref="C5:D5"/>
    <mergeCell ref="E5:F5"/>
    <mergeCell ref="G5:H5"/>
    <mergeCell ref="A5:A7"/>
    <mergeCell ref="B5:B7"/>
    <mergeCell ref="I5:I7"/>
  </mergeCells>
  <phoneticPr fontId="25" type="noConversion"/>
  <printOptions horizontalCentered="1"/>
  <pageMargins left="0.196850393700787" right="0.196850393700787" top="0.59055118110236204" bottom="0.39370078740157499" header="0.31496062992126" footer="0.31496062992126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9"/>
  <sheetViews>
    <sheetView view="pageBreakPreview" zoomScaleNormal="115" zoomScaleSheetLayoutView="100" workbookViewId="0">
      <pane xSplit="3" ySplit="6" topLeftCell="G32" activePane="bottomRight" state="frozen"/>
      <selection pane="topRight"/>
      <selection pane="bottomLeft"/>
      <selection pane="bottomRight" activeCell="D7" sqref="D7:I30"/>
    </sheetView>
  </sheetViews>
  <sheetFormatPr defaultColWidth="9" defaultRowHeight="20.100000000000001" customHeight="1" x14ac:dyDescent="0.4"/>
  <cols>
    <col min="1" max="1" width="5.25" style="44" customWidth="1"/>
    <col min="2" max="2" width="8.625" style="44" customWidth="1"/>
    <col min="3" max="3" width="19" style="44" customWidth="1"/>
    <col min="4" max="4" width="13.75" style="45" customWidth="1"/>
    <col min="5" max="5" width="14" style="45" customWidth="1"/>
    <col min="6" max="6" width="12.75" style="45" customWidth="1"/>
    <col min="7" max="7" width="16" style="45" customWidth="1"/>
    <col min="8" max="8" width="15.25" style="45" customWidth="1"/>
    <col min="9" max="9" width="14.75" style="45" customWidth="1"/>
    <col min="10" max="10" width="14.25" style="44" customWidth="1"/>
    <col min="11" max="250" width="9" style="44"/>
    <col min="251" max="251" width="5.25" style="44" customWidth="1"/>
    <col min="252" max="252" width="18.75" style="44" customWidth="1"/>
    <col min="253" max="253" width="19" style="44" customWidth="1"/>
    <col min="254" max="254" width="13.75" style="44" customWidth="1"/>
    <col min="255" max="255" width="14" style="44" customWidth="1"/>
    <col min="256" max="256" width="12.75" style="44" customWidth="1"/>
    <col min="257" max="257" width="16" style="44" customWidth="1"/>
    <col min="258" max="258" width="15.25" style="44" customWidth="1"/>
    <col min="259" max="259" width="14.75" style="44" customWidth="1"/>
    <col min="260" max="260" width="14.25" style="44" customWidth="1"/>
    <col min="261" max="506" width="9" style="44"/>
    <col min="507" max="507" width="5.25" style="44" customWidth="1"/>
    <col min="508" max="508" width="18.75" style="44" customWidth="1"/>
    <col min="509" max="509" width="19" style="44" customWidth="1"/>
    <col min="510" max="510" width="13.75" style="44" customWidth="1"/>
    <col min="511" max="511" width="14" style="44" customWidth="1"/>
    <col min="512" max="512" width="12.75" style="44" customWidth="1"/>
    <col min="513" max="513" width="16" style="44" customWidth="1"/>
    <col min="514" max="514" width="15.25" style="44" customWidth="1"/>
    <col min="515" max="515" width="14.75" style="44" customWidth="1"/>
    <col min="516" max="516" width="14.25" style="44" customWidth="1"/>
    <col min="517" max="762" width="9" style="44"/>
    <col min="763" max="763" width="5.25" style="44" customWidth="1"/>
    <col min="764" max="764" width="18.75" style="44" customWidth="1"/>
    <col min="765" max="765" width="19" style="44" customWidth="1"/>
    <col min="766" max="766" width="13.75" style="44" customWidth="1"/>
    <col min="767" max="767" width="14" style="44" customWidth="1"/>
    <col min="768" max="768" width="12.75" style="44" customWidth="1"/>
    <col min="769" max="769" width="16" style="44" customWidth="1"/>
    <col min="770" max="770" width="15.25" style="44" customWidth="1"/>
    <col min="771" max="771" width="14.75" style="44" customWidth="1"/>
    <col min="772" max="772" width="14.25" style="44" customWidth="1"/>
    <col min="773" max="1018" width="9" style="44"/>
    <col min="1019" max="1019" width="5.25" style="44" customWidth="1"/>
    <col min="1020" max="1020" width="18.75" style="44" customWidth="1"/>
    <col min="1021" max="1021" width="19" style="44" customWidth="1"/>
    <col min="1022" max="1022" width="13.75" style="44" customWidth="1"/>
    <col min="1023" max="1023" width="14" style="44" customWidth="1"/>
    <col min="1024" max="1024" width="12.75" style="44" customWidth="1"/>
    <col min="1025" max="1025" width="16" style="44" customWidth="1"/>
    <col min="1026" max="1026" width="15.25" style="44" customWidth="1"/>
    <col min="1027" max="1027" width="14.75" style="44" customWidth="1"/>
    <col min="1028" max="1028" width="14.25" style="44" customWidth="1"/>
    <col min="1029" max="1274" width="9" style="44"/>
    <col min="1275" max="1275" width="5.25" style="44" customWidth="1"/>
    <col min="1276" max="1276" width="18.75" style="44" customWidth="1"/>
    <col min="1277" max="1277" width="19" style="44" customWidth="1"/>
    <col min="1278" max="1278" width="13.75" style="44" customWidth="1"/>
    <col min="1279" max="1279" width="14" style="44" customWidth="1"/>
    <col min="1280" max="1280" width="12.75" style="44" customWidth="1"/>
    <col min="1281" max="1281" width="16" style="44" customWidth="1"/>
    <col min="1282" max="1282" width="15.25" style="44" customWidth="1"/>
    <col min="1283" max="1283" width="14.75" style="44" customWidth="1"/>
    <col min="1284" max="1284" width="14.25" style="44" customWidth="1"/>
    <col min="1285" max="1530" width="9" style="44"/>
    <col min="1531" max="1531" width="5.25" style="44" customWidth="1"/>
    <col min="1532" max="1532" width="18.75" style="44" customWidth="1"/>
    <col min="1533" max="1533" width="19" style="44" customWidth="1"/>
    <col min="1534" max="1534" width="13.75" style="44" customWidth="1"/>
    <col min="1535" max="1535" width="14" style="44" customWidth="1"/>
    <col min="1536" max="1536" width="12.75" style="44" customWidth="1"/>
    <col min="1537" max="1537" width="16" style="44" customWidth="1"/>
    <col min="1538" max="1538" width="15.25" style="44" customWidth="1"/>
    <col min="1539" max="1539" width="14.75" style="44" customWidth="1"/>
    <col min="1540" max="1540" width="14.25" style="44" customWidth="1"/>
    <col min="1541" max="1786" width="9" style="44"/>
    <col min="1787" max="1787" width="5.25" style="44" customWidth="1"/>
    <col min="1788" max="1788" width="18.75" style="44" customWidth="1"/>
    <col min="1789" max="1789" width="19" style="44" customWidth="1"/>
    <col min="1790" max="1790" width="13.75" style="44" customWidth="1"/>
    <col min="1791" max="1791" width="14" style="44" customWidth="1"/>
    <col min="1792" max="1792" width="12.75" style="44" customWidth="1"/>
    <col min="1793" max="1793" width="16" style="44" customWidth="1"/>
    <col min="1794" max="1794" width="15.25" style="44" customWidth="1"/>
    <col min="1795" max="1795" width="14.75" style="44" customWidth="1"/>
    <col min="1796" max="1796" width="14.25" style="44" customWidth="1"/>
    <col min="1797" max="2042" width="9" style="44"/>
    <col min="2043" max="2043" width="5.25" style="44" customWidth="1"/>
    <col min="2044" max="2044" width="18.75" style="44" customWidth="1"/>
    <col min="2045" max="2045" width="19" style="44" customWidth="1"/>
    <col min="2046" max="2046" width="13.75" style="44" customWidth="1"/>
    <col min="2047" max="2047" width="14" style="44" customWidth="1"/>
    <col min="2048" max="2048" width="12.75" style="44" customWidth="1"/>
    <col min="2049" max="2049" width="16" style="44" customWidth="1"/>
    <col min="2050" max="2050" width="15.25" style="44" customWidth="1"/>
    <col min="2051" max="2051" width="14.75" style="44" customWidth="1"/>
    <col min="2052" max="2052" width="14.25" style="44" customWidth="1"/>
    <col min="2053" max="2298" width="9" style="44"/>
    <col min="2299" max="2299" width="5.25" style="44" customWidth="1"/>
    <col min="2300" max="2300" width="18.75" style="44" customWidth="1"/>
    <col min="2301" max="2301" width="19" style="44" customWidth="1"/>
    <col min="2302" max="2302" width="13.75" style="44" customWidth="1"/>
    <col min="2303" max="2303" width="14" style="44" customWidth="1"/>
    <col min="2304" max="2304" width="12.75" style="44" customWidth="1"/>
    <col min="2305" max="2305" width="16" style="44" customWidth="1"/>
    <col min="2306" max="2306" width="15.25" style="44" customWidth="1"/>
    <col min="2307" max="2307" width="14.75" style="44" customWidth="1"/>
    <col min="2308" max="2308" width="14.25" style="44" customWidth="1"/>
    <col min="2309" max="2554" width="9" style="44"/>
    <col min="2555" max="2555" width="5.25" style="44" customWidth="1"/>
    <col min="2556" max="2556" width="18.75" style="44" customWidth="1"/>
    <col min="2557" max="2557" width="19" style="44" customWidth="1"/>
    <col min="2558" max="2558" width="13.75" style="44" customWidth="1"/>
    <col min="2559" max="2559" width="14" style="44" customWidth="1"/>
    <col min="2560" max="2560" width="12.75" style="44" customWidth="1"/>
    <col min="2561" max="2561" width="16" style="44" customWidth="1"/>
    <col min="2562" max="2562" width="15.25" style="44" customWidth="1"/>
    <col min="2563" max="2563" width="14.75" style="44" customWidth="1"/>
    <col min="2564" max="2564" width="14.25" style="44" customWidth="1"/>
    <col min="2565" max="2810" width="9" style="44"/>
    <col min="2811" max="2811" width="5.25" style="44" customWidth="1"/>
    <col min="2812" max="2812" width="18.75" style="44" customWidth="1"/>
    <col min="2813" max="2813" width="19" style="44" customWidth="1"/>
    <col min="2814" max="2814" width="13.75" style="44" customWidth="1"/>
    <col min="2815" max="2815" width="14" style="44" customWidth="1"/>
    <col min="2816" max="2816" width="12.75" style="44" customWidth="1"/>
    <col min="2817" max="2817" width="16" style="44" customWidth="1"/>
    <col min="2818" max="2818" width="15.25" style="44" customWidth="1"/>
    <col min="2819" max="2819" width="14.75" style="44" customWidth="1"/>
    <col min="2820" max="2820" width="14.25" style="44" customWidth="1"/>
    <col min="2821" max="3066" width="9" style="44"/>
    <col min="3067" max="3067" width="5.25" style="44" customWidth="1"/>
    <col min="3068" max="3068" width="18.75" style="44" customWidth="1"/>
    <col min="3069" max="3069" width="19" style="44" customWidth="1"/>
    <col min="3070" max="3070" width="13.75" style="44" customWidth="1"/>
    <col min="3071" max="3071" width="14" style="44" customWidth="1"/>
    <col min="3072" max="3072" width="12.75" style="44" customWidth="1"/>
    <col min="3073" max="3073" width="16" style="44" customWidth="1"/>
    <col min="3074" max="3074" width="15.25" style="44" customWidth="1"/>
    <col min="3075" max="3075" width="14.75" style="44" customWidth="1"/>
    <col min="3076" max="3076" width="14.25" style="44" customWidth="1"/>
    <col min="3077" max="3322" width="9" style="44"/>
    <col min="3323" max="3323" width="5.25" style="44" customWidth="1"/>
    <col min="3324" max="3324" width="18.75" style="44" customWidth="1"/>
    <col min="3325" max="3325" width="19" style="44" customWidth="1"/>
    <col min="3326" max="3326" width="13.75" style="44" customWidth="1"/>
    <col min="3327" max="3327" width="14" style="44" customWidth="1"/>
    <col min="3328" max="3328" width="12.75" style="44" customWidth="1"/>
    <col min="3329" max="3329" width="16" style="44" customWidth="1"/>
    <col min="3330" max="3330" width="15.25" style="44" customWidth="1"/>
    <col min="3331" max="3331" width="14.75" style="44" customWidth="1"/>
    <col min="3332" max="3332" width="14.25" style="44" customWidth="1"/>
    <col min="3333" max="3578" width="9" style="44"/>
    <col min="3579" max="3579" width="5.25" style="44" customWidth="1"/>
    <col min="3580" max="3580" width="18.75" style="44" customWidth="1"/>
    <col min="3581" max="3581" width="19" style="44" customWidth="1"/>
    <col min="3582" max="3582" width="13.75" style="44" customWidth="1"/>
    <col min="3583" max="3583" width="14" style="44" customWidth="1"/>
    <col min="3584" max="3584" width="12.75" style="44" customWidth="1"/>
    <col min="3585" max="3585" width="16" style="44" customWidth="1"/>
    <col min="3586" max="3586" width="15.25" style="44" customWidth="1"/>
    <col min="3587" max="3587" width="14.75" style="44" customWidth="1"/>
    <col min="3588" max="3588" width="14.25" style="44" customWidth="1"/>
    <col min="3589" max="3834" width="9" style="44"/>
    <col min="3835" max="3835" width="5.25" style="44" customWidth="1"/>
    <col min="3836" max="3836" width="18.75" style="44" customWidth="1"/>
    <col min="3837" max="3837" width="19" style="44" customWidth="1"/>
    <col min="3838" max="3838" width="13.75" style="44" customWidth="1"/>
    <col min="3839" max="3839" width="14" style="44" customWidth="1"/>
    <col min="3840" max="3840" width="12.75" style="44" customWidth="1"/>
    <col min="3841" max="3841" width="16" style="44" customWidth="1"/>
    <col min="3842" max="3842" width="15.25" style="44" customWidth="1"/>
    <col min="3843" max="3843" width="14.75" style="44" customWidth="1"/>
    <col min="3844" max="3844" width="14.25" style="44" customWidth="1"/>
    <col min="3845" max="4090" width="9" style="44"/>
    <col min="4091" max="4091" width="5.25" style="44" customWidth="1"/>
    <col min="4092" max="4092" width="18.75" style="44" customWidth="1"/>
    <col min="4093" max="4093" width="19" style="44" customWidth="1"/>
    <col min="4094" max="4094" width="13.75" style="44" customWidth="1"/>
    <col min="4095" max="4095" width="14" style="44" customWidth="1"/>
    <col min="4096" max="4096" width="12.75" style="44" customWidth="1"/>
    <col min="4097" max="4097" width="16" style="44" customWidth="1"/>
    <col min="4098" max="4098" width="15.25" style="44" customWidth="1"/>
    <col min="4099" max="4099" width="14.75" style="44" customWidth="1"/>
    <col min="4100" max="4100" width="14.25" style="44" customWidth="1"/>
    <col min="4101" max="4346" width="9" style="44"/>
    <col min="4347" max="4347" width="5.25" style="44" customWidth="1"/>
    <col min="4348" max="4348" width="18.75" style="44" customWidth="1"/>
    <col min="4349" max="4349" width="19" style="44" customWidth="1"/>
    <col min="4350" max="4350" width="13.75" style="44" customWidth="1"/>
    <col min="4351" max="4351" width="14" style="44" customWidth="1"/>
    <col min="4352" max="4352" width="12.75" style="44" customWidth="1"/>
    <col min="4353" max="4353" width="16" style="44" customWidth="1"/>
    <col min="4354" max="4354" width="15.25" style="44" customWidth="1"/>
    <col min="4355" max="4355" width="14.75" style="44" customWidth="1"/>
    <col min="4356" max="4356" width="14.25" style="44" customWidth="1"/>
    <col min="4357" max="4602" width="9" style="44"/>
    <col min="4603" max="4603" width="5.25" style="44" customWidth="1"/>
    <col min="4604" max="4604" width="18.75" style="44" customWidth="1"/>
    <col min="4605" max="4605" width="19" style="44" customWidth="1"/>
    <col min="4606" max="4606" width="13.75" style="44" customWidth="1"/>
    <col min="4607" max="4607" width="14" style="44" customWidth="1"/>
    <col min="4608" max="4608" width="12.75" style="44" customWidth="1"/>
    <col min="4609" max="4609" width="16" style="44" customWidth="1"/>
    <col min="4610" max="4610" width="15.25" style="44" customWidth="1"/>
    <col min="4611" max="4611" width="14.75" style="44" customWidth="1"/>
    <col min="4612" max="4612" width="14.25" style="44" customWidth="1"/>
    <col min="4613" max="4858" width="9" style="44"/>
    <col min="4859" max="4859" width="5.25" style="44" customWidth="1"/>
    <col min="4860" max="4860" width="18.75" style="44" customWidth="1"/>
    <col min="4861" max="4861" width="19" style="44" customWidth="1"/>
    <col min="4862" max="4862" width="13.75" style="44" customWidth="1"/>
    <col min="4863" max="4863" width="14" style="44" customWidth="1"/>
    <col min="4864" max="4864" width="12.75" style="44" customWidth="1"/>
    <col min="4865" max="4865" width="16" style="44" customWidth="1"/>
    <col min="4866" max="4866" width="15.25" style="44" customWidth="1"/>
    <col min="4867" max="4867" width="14.75" style="44" customWidth="1"/>
    <col min="4868" max="4868" width="14.25" style="44" customWidth="1"/>
    <col min="4869" max="5114" width="9" style="44"/>
    <col min="5115" max="5115" width="5.25" style="44" customWidth="1"/>
    <col min="5116" max="5116" width="18.75" style="44" customWidth="1"/>
    <col min="5117" max="5117" width="19" style="44" customWidth="1"/>
    <col min="5118" max="5118" width="13.75" style="44" customWidth="1"/>
    <col min="5119" max="5119" width="14" style="44" customWidth="1"/>
    <col min="5120" max="5120" width="12.75" style="44" customWidth="1"/>
    <col min="5121" max="5121" width="16" style="44" customWidth="1"/>
    <col min="5122" max="5122" width="15.25" style="44" customWidth="1"/>
    <col min="5123" max="5123" width="14.75" style="44" customWidth="1"/>
    <col min="5124" max="5124" width="14.25" style="44" customWidth="1"/>
    <col min="5125" max="5370" width="9" style="44"/>
    <col min="5371" max="5371" width="5.25" style="44" customWidth="1"/>
    <col min="5372" max="5372" width="18.75" style="44" customWidth="1"/>
    <col min="5373" max="5373" width="19" style="44" customWidth="1"/>
    <col min="5374" max="5374" width="13.75" style="44" customWidth="1"/>
    <col min="5375" max="5375" width="14" style="44" customWidth="1"/>
    <col min="5376" max="5376" width="12.75" style="44" customWidth="1"/>
    <col min="5377" max="5377" width="16" style="44" customWidth="1"/>
    <col min="5378" max="5378" width="15.25" style="44" customWidth="1"/>
    <col min="5379" max="5379" width="14.75" style="44" customWidth="1"/>
    <col min="5380" max="5380" width="14.25" style="44" customWidth="1"/>
    <col min="5381" max="5626" width="9" style="44"/>
    <col min="5627" max="5627" width="5.25" style="44" customWidth="1"/>
    <col min="5628" max="5628" width="18.75" style="44" customWidth="1"/>
    <col min="5629" max="5629" width="19" style="44" customWidth="1"/>
    <col min="5630" max="5630" width="13.75" style="44" customWidth="1"/>
    <col min="5631" max="5631" width="14" style="44" customWidth="1"/>
    <col min="5632" max="5632" width="12.75" style="44" customWidth="1"/>
    <col min="5633" max="5633" width="16" style="44" customWidth="1"/>
    <col min="5634" max="5634" width="15.25" style="44" customWidth="1"/>
    <col min="5635" max="5635" width="14.75" style="44" customWidth="1"/>
    <col min="5636" max="5636" width="14.25" style="44" customWidth="1"/>
    <col min="5637" max="5882" width="9" style="44"/>
    <col min="5883" max="5883" width="5.25" style="44" customWidth="1"/>
    <col min="5884" max="5884" width="18.75" style="44" customWidth="1"/>
    <col min="5885" max="5885" width="19" style="44" customWidth="1"/>
    <col min="5886" max="5886" width="13.75" style="44" customWidth="1"/>
    <col min="5887" max="5887" width="14" style="44" customWidth="1"/>
    <col min="5888" max="5888" width="12.75" style="44" customWidth="1"/>
    <col min="5889" max="5889" width="16" style="44" customWidth="1"/>
    <col min="5890" max="5890" width="15.25" style="44" customWidth="1"/>
    <col min="5891" max="5891" width="14.75" style="44" customWidth="1"/>
    <col min="5892" max="5892" width="14.25" style="44" customWidth="1"/>
    <col min="5893" max="6138" width="9" style="44"/>
    <col min="6139" max="6139" width="5.25" style="44" customWidth="1"/>
    <col min="6140" max="6140" width="18.75" style="44" customWidth="1"/>
    <col min="6141" max="6141" width="19" style="44" customWidth="1"/>
    <col min="6142" max="6142" width="13.75" style="44" customWidth="1"/>
    <col min="6143" max="6143" width="14" style="44" customWidth="1"/>
    <col min="6144" max="6144" width="12.75" style="44" customWidth="1"/>
    <col min="6145" max="6145" width="16" style="44" customWidth="1"/>
    <col min="6146" max="6146" width="15.25" style="44" customWidth="1"/>
    <col min="6147" max="6147" width="14.75" style="44" customWidth="1"/>
    <col min="6148" max="6148" width="14.25" style="44" customWidth="1"/>
    <col min="6149" max="6394" width="9" style="44"/>
    <col min="6395" max="6395" width="5.25" style="44" customWidth="1"/>
    <col min="6396" max="6396" width="18.75" style="44" customWidth="1"/>
    <col min="6397" max="6397" width="19" style="44" customWidth="1"/>
    <col min="6398" max="6398" width="13.75" style="44" customWidth="1"/>
    <col min="6399" max="6399" width="14" style="44" customWidth="1"/>
    <col min="6400" max="6400" width="12.75" style="44" customWidth="1"/>
    <col min="6401" max="6401" width="16" style="44" customWidth="1"/>
    <col min="6402" max="6402" width="15.25" style="44" customWidth="1"/>
    <col min="6403" max="6403" width="14.75" style="44" customWidth="1"/>
    <col min="6404" max="6404" width="14.25" style="44" customWidth="1"/>
    <col min="6405" max="6650" width="9" style="44"/>
    <col min="6651" max="6651" width="5.25" style="44" customWidth="1"/>
    <col min="6652" max="6652" width="18.75" style="44" customWidth="1"/>
    <col min="6653" max="6653" width="19" style="44" customWidth="1"/>
    <col min="6654" max="6654" width="13.75" style="44" customWidth="1"/>
    <col min="6655" max="6655" width="14" style="44" customWidth="1"/>
    <col min="6656" max="6656" width="12.75" style="44" customWidth="1"/>
    <col min="6657" max="6657" width="16" style="44" customWidth="1"/>
    <col min="6658" max="6658" width="15.25" style="44" customWidth="1"/>
    <col min="6659" max="6659" width="14.75" style="44" customWidth="1"/>
    <col min="6660" max="6660" width="14.25" style="44" customWidth="1"/>
    <col min="6661" max="6906" width="9" style="44"/>
    <col min="6907" max="6907" width="5.25" style="44" customWidth="1"/>
    <col min="6908" max="6908" width="18.75" style="44" customWidth="1"/>
    <col min="6909" max="6909" width="19" style="44" customWidth="1"/>
    <col min="6910" max="6910" width="13.75" style="44" customWidth="1"/>
    <col min="6911" max="6911" width="14" style="44" customWidth="1"/>
    <col min="6912" max="6912" width="12.75" style="44" customWidth="1"/>
    <col min="6913" max="6913" width="16" style="44" customWidth="1"/>
    <col min="6914" max="6914" width="15.25" style="44" customWidth="1"/>
    <col min="6915" max="6915" width="14.75" style="44" customWidth="1"/>
    <col min="6916" max="6916" width="14.25" style="44" customWidth="1"/>
    <col min="6917" max="7162" width="9" style="44"/>
    <col min="7163" max="7163" width="5.25" style="44" customWidth="1"/>
    <col min="7164" max="7164" width="18.75" style="44" customWidth="1"/>
    <col min="7165" max="7165" width="19" style="44" customWidth="1"/>
    <col min="7166" max="7166" width="13.75" style="44" customWidth="1"/>
    <col min="7167" max="7167" width="14" style="44" customWidth="1"/>
    <col min="7168" max="7168" width="12.75" style="44" customWidth="1"/>
    <col min="7169" max="7169" width="16" style="44" customWidth="1"/>
    <col min="7170" max="7170" width="15.25" style="44" customWidth="1"/>
    <col min="7171" max="7171" width="14.75" style="44" customWidth="1"/>
    <col min="7172" max="7172" width="14.25" style="44" customWidth="1"/>
    <col min="7173" max="7418" width="9" style="44"/>
    <col min="7419" max="7419" width="5.25" style="44" customWidth="1"/>
    <col min="7420" max="7420" width="18.75" style="44" customWidth="1"/>
    <col min="7421" max="7421" width="19" style="44" customWidth="1"/>
    <col min="7422" max="7422" width="13.75" style="44" customWidth="1"/>
    <col min="7423" max="7423" width="14" style="44" customWidth="1"/>
    <col min="7424" max="7424" width="12.75" style="44" customWidth="1"/>
    <col min="7425" max="7425" width="16" style="44" customWidth="1"/>
    <col min="7426" max="7426" width="15.25" style="44" customWidth="1"/>
    <col min="7427" max="7427" width="14.75" style="44" customWidth="1"/>
    <col min="7428" max="7428" width="14.25" style="44" customWidth="1"/>
    <col min="7429" max="7674" width="9" style="44"/>
    <col min="7675" max="7675" width="5.25" style="44" customWidth="1"/>
    <col min="7676" max="7676" width="18.75" style="44" customWidth="1"/>
    <col min="7677" max="7677" width="19" style="44" customWidth="1"/>
    <col min="7678" max="7678" width="13.75" style="44" customWidth="1"/>
    <col min="7679" max="7679" width="14" style="44" customWidth="1"/>
    <col min="7680" max="7680" width="12.75" style="44" customWidth="1"/>
    <col min="7681" max="7681" width="16" style="44" customWidth="1"/>
    <col min="7682" max="7682" width="15.25" style="44" customWidth="1"/>
    <col min="7683" max="7683" width="14.75" style="44" customWidth="1"/>
    <col min="7684" max="7684" width="14.25" style="44" customWidth="1"/>
    <col min="7685" max="7930" width="9" style="44"/>
    <col min="7931" max="7931" width="5.25" style="44" customWidth="1"/>
    <col min="7932" max="7932" width="18.75" style="44" customWidth="1"/>
    <col min="7933" max="7933" width="19" style="44" customWidth="1"/>
    <col min="7934" max="7934" width="13.75" style="44" customWidth="1"/>
    <col min="7935" max="7935" width="14" style="44" customWidth="1"/>
    <col min="7936" max="7936" width="12.75" style="44" customWidth="1"/>
    <col min="7937" max="7937" width="16" style="44" customWidth="1"/>
    <col min="7938" max="7938" width="15.25" style="44" customWidth="1"/>
    <col min="7939" max="7939" width="14.75" style="44" customWidth="1"/>
    <col min="7940" max="7940" width="14.25" style="44" customWidth="1"/>
    <col min="7941" max="8186" width="9" style="44"/>
    <col min="8187" max="8187" width="5.25" style="44" customWidth="1"/>
    <col min="8188" max="8188" width="18.75" style="44" customWidth="1"/>
    <col min="8189" max="8189" width="19" style="44" customWidth="1"/>
    <col min="8190" max="8190" width="13.75" style="44" customWidth="1"/>
    <col min="8191" max="8191" width="14" style="44" customWidth="1"/>
    <col min="8192" max="8192" width="12.75" style="44" customWidth="1"/>
    <col min="8193" max="8193" width="16" style="44" customWidth="1"/>
    <col min="8194" max="8194" width="15.25" style="44" customWidth="1"/>
    <col min="8195" max="8195" width="14.75" style="44" customWidth="1"/>
    <col min="8196" max="8196" width="14.25" style="44" customWidth="1"/>
    <col min="8197" max="8442" width="9" style="44"/>
    <col min="8443" max="8443" width="5.25" style="44" customWidth="1"/>
    <col min="8444" max="8444" width="18.75" style="44" customWidth="1"/>
    <col min="8445" max="8445" width="19" style="44" customWidth="1"/>
    <col min="8446" max="8446" width="13.75" style="44" customWidth="1"/>
    <col min="8447" max="8447" width="14" style="44" customWidth="1"/>
    <col min="8448" max="8448" width="12.75" style="44" customWidth="1"/>
    <col min="8449" max="8449" width="16" style="44" customWidth="1"/>
    <col min="8450" max="8450" width="15.25" style="44" customWidth="1"/>
    <col min="8451" max="8451" width="14.75" style="44" customWidth="1"/>
    <col min="8452" max="8452" width="14.25" style="44" customWidth="1"/>
    <col min="8453" max="8698" width="9" style="44"/>
    <col min="8699" max="8699" width="5.25" style="44" customWidth="1"/>
    <col min="8700" max="8700" width="18.75" style="44" customWidth="1"/>
    <col min="8701" max="8701" width="19" style="44" customWidth="1"/>
    <col min="8702" max="8702" width="13.75" style="44" customWidth="1"/>
    <col min="8703" max="8703" width="14" style="44" customWidth="1"/>
    <col min="8704" max="8704" width="12.75" style="44" customWidth="1"/>
    <col min="8705" max="8705" width="16" style="44" customWidth="1"/>
    <col min="8706" max="8706" width="15.25" style="44" customWidth="1"/>
    <col min="8707" max="8707" width="14.75" style="44" customWidth="1"/>
    <col min="8708" max="8708" width="14.25" style="44" customWidth="1"/>
    <col min="8709" max="8954" width="9" style="44"/>
    <col min="8955" max="8955" width="5.25" style="44" customWidth="1"/>
    <col min="8956" max="8956" width="18.75" style="44" customWidth="1"/>
    <col min="8957" max="8957" width="19" style="44" customWidth="1"/>
    <col min="8958" max="8958" width="13.75" style="44" customWidth="1"/>
    <col min="8959" max="8959" width="14" style="44" customWidth="1"/>
    <col min="8960" max="8960" width="12.75" style="44" customWidth="1"/>
    <col min="8961" max="8961" width="16" style="44" customWidth="1"/>
    <col min="8962" max="8962" width="15.25" style="44" customWidth="1"/>
    <col min="8963" max="8963" width="14.75" style="44" customWidth="1"/>
    <col min="8964" max="8964" width="14.25" style="44" customWidth="1"/>
    <col min="8965" max="9210" width="9" style="44"/>
    <col min="9211" max="9211" width="5.25" style="44" customWidth="1"/>
    <col min="9212" max="9212" width="18.75" style="44" customWidth="1"/>
    <col min="9213" max="9213" width="19" style="44" customWidth="1"/>
    <col min="9214" max="9214" width="13.75" style="44" customWidth="1"/>
    <col min="9215" max="9215" width="14" style="44" customWidth="1"/>
    <col min="9216" max="9216" width="12.75" style="44" customWidth="1"/>
    <col min="9217" max="9217" width="16" style="44" customWidth="1"/>
    <col min="9218" max="9218" width="15.25" style="44" customWidth="1"/>
    <col min="9219" max="9219" width="14.75" style="44" customWidth="1"/>
    <col min="9220" max="9220" width="14.25" style="44" customWidth="1"/>
    <col min="9221" max="9466" width="9" style="44"/>
    <col min="9467" max="9467" width="5.25" style="44" customWidth="1"/>
    <col min="9468" max="9468" width="18.75" style="44" customWidth="1"/>
    <col min="9469" max="9469" width="19" style="44" customWidth="1"/>
    <col min="9470" max="9470" width="13.75" style="44" customWidth="1"/>
    <col min="9471" max="9471" width="14" style="44" customWidth="1"/>
    <col min="9472" max="9472" width="12.75" style="44" customWidth="1"/>
    <col min="9473" max="9473" width="16" style="44" customWidth="1"/>
    <col min="9474" max="9474" width="15.25" style="44" customWidth="1"/>
    <col min="9475" max="9475" width="14.75" style="44" customWidth="1"/>
    <col min="9476" max="9476" width="14.25" style="44" customWidth="1"/>
    <col min="9477" max="9722" width="9" style="44"/>
    <col min="9723" max="9723" width="5.25" style="44" customWidth="1"/>
    <col min="9724" max="9724" width="18.75" style="44" customWidth="1"/>
    <col min="9725" max="9725" width="19" style="44" customWidth="1"/>
    <col min="9726" max="9726" width="13.75" style="44" customWidth="1"/>
    <col min="9727" max="9727" width="14" style="44" customWidth="1"/>
    <col min="9728" max="9728" width="12.75" style="44" customWidth="1"/>
    <col min="9729" max="9729" width="16" style="44" customWidth="1"/>
    <col min="9730" max="9730" width="15.25" style="44" customWidth="1"/>
    <col min="9731" max="9731" width="14.75" style="44" customWidth="1"/>
    <col min="9732" max="9732" width="14.25" style="44" customWidth="1"/>
    <col min="9733" max="9978" width="9" style="44"/>
    <col min="9979" max="9979" width="5.25" style="44" customWidth="1"/>
    <col min="9980" max="9980" width="18.75" style="44" customWidth="1"/>
    <col min="9981" max="9981" width="19" style="44" customWidth="1"/>
    <col min="9982" max="9982" width="13.75" style="44" customWidth="1"/>
    <col min="9983" max="9983" width="14" style="44" customWidth="1"/>
    <col min="9984" max="9984" width="12.75" style="44" customWidth="1"/>
    <col min="9985" max="9985" width="16" style="44" customWidth="1"/>
    <col min="9986" max="9986" width="15.25" style="44" customWidth="1"/>
    <col min="9987" max="9987" width="14.75" style="44" customWidth="1"/>
    <col min="9988" max="9988" width="14.25" style="44" customWidth="1"/>
    <col min="9989" max="10234" width="9" style="44"/>
    <col min="10235" max="10235" width="5.25" style="44" customWidth="1"/>
    <col min="10236" max="10236" width="18.75" style="44" customWidth="1"/>
    <col min="10237" max="10237" width="19" style="44" customWidth="1"/>
    <col min="10238" max="10238" width="13.75" style="44" customWidth="1"/>
    <col min="10239" max="10239" width="14" style="44" customWidth="1"/>
    <col min="10240" max="10240" width="12.75" style="44" customWidth="1"/>
    <col min="10241" max="10241" width="16" style="44" customWidth="1"/>
    <col min="10242" max="10242" width="15.25" style="44" customWidth="1"/>
    <col min="10243" max="10243" width="14.75" style="44" customWidth="1"/>
    <col min="10244" max="10244" width="14.25" style="44" customWidth="1"/>
    <col min="10245" max="10490" width="9" style="44"/>
    <col min="10491" max="10491" width="5.25" style="44" customWidth="1"/>
    <col min="10492" max="10492" width="18.75" style="44" customWidth="1"/>
    <col min="10493" max="10493" width="19" style="44" customWidth="1"/>
    <col min="10494" max="10494" width="13.75" style="44" customWidth="1"/>
    <col min="10495" max="10495" width="14" style="44" customWidth="1"/>
    <col min="10496" max="10496" width="12.75" style="44" customWidth="1"/>
    <col min="10497" max="10497" width="16" style="44" customWidth="1"/>
    <col min="10498" max="10498" width="15.25" style="44" customWidth="1"/>
    <col min="10499" max="10499" width="14.75" style="44" customWidth="1"/>
    <col min="10500" max="10500" width="14.25" style="44" customWidth="1"/>
    <col min="10501" max="10746" width="9" style="44"/>
    <col min="10747" max="10747" width="5.25" style="44" customWidth="1"/>
    <col min="10748" max="10748" width="18.75" style="44" customWidth="1"/>
    <col min="10749" max="10749" width="19" style="44" customWidth="1"/>
    <col min="10750" max="10750" width="13.75" style="44" customWidth="1"/>
    <col min="10751" max="10751" width="14" style="44" customWidth="1"/>
    <col min="10752" max="10752" width="12.75" style="44" customWidth="1"/>
    <col min="10753" max="10753" width="16" style="44" customWidth="1"/>
    <col min="10754" max="10754" width="15.25" style="44" customWidth="1"/>
    <col min="10755" max="10755" width="14.75" style="44" customWidth="1"/>
    <col min="10756" max="10756" width="14.25" style="44" customWidth="1"/>
    <col min="10757" max="11002" width="9" style="44"/>
    <col min="11003" max="11003" width="5.25" style="44" customWidth="1"/>
    <col min="11004" max="11004" width="18.75" style="44" customWidth="1"/>
    <col min="11005" max="11005" width="19" style="44" customWidth="1"/>
    <col min="11006" max="11006" width="13.75" style="44" customWidth="1"/>
    <col min="11007" max="11007" width="14" style="44" customWidth="1"/>
    <col min="11008" max="11008" width="12.75" style="44" customWidth="1"/>
    <col min="11009" max="11009" width="16" style="44" customWidth="1"/>
    <col min="11010" max="11010" width="15.25" style="44" customWidth="1"/>
    <col min="11011" max="11011" width="14.75" style="44" customWidth="1"/>
    <col min="11012" max="11012" width="14.25" style="44" customWidth="1"/>
    <col min="11013" max="11258" width="9" style="44"/>
    <col min="11259" max="11259" width="5.25" style="44" customWidth="1"/>
    <col min="11260" max="11260" width="18.75" style="44" customWidth="1"/>
    <col min="11261" max="11261" width="19" style="44" customWidth="1"/>
    <col min="11262" max="11262" width="13.75" style="44" customWidth="1"/>
    <col min="11263" max="11263" width="14" style="44" customWidth="1"/>
    <col min="11264" max="11264" width="12.75" style="44" customWidth="1"/>
    <col min="11265" max="11265" width="16" style="44" customWidth="1"/>
    <col min="11266" max="11266" width="15.25" style="44" customWidth="1"/>
    <col min="11267" max="11267" width="14.75" style="44" customWidth="1"/>
    <col min="11268" max="11268" width="14.25" style="44" customWidth="1"/>
    <col min="11269" max="11514" width="9" style="44"/>
    <col min="11515" max="11515" width="5.25" style="44" customWidth="1"/>
    <col min="11516" max="11516" width="18.75" style="44" customWidth="1"/>
    <col min="11517" max="11517" width="19" style="44" customWidth="1"/>
    <col min="11518" max="11518" width="13.75" style="44" customWidth="1"/>
    <col min="11519" max="11519" width="14" style="44" customWidth="1"/>
    <col min="11520" max="11520" width="12.75" style="44" customWidth="1"/>
    <col min="11521" max="11521" width="16" style="44" customWidth="1"/>
    <col min="11522" max="11522" width="15.25" style="44" customWidth="1"/>
    <col min="11523" max="11523" width="14.75" style="44" customWidth="1"/>
    <col min="11524" max="11524" width="14.25" style="44" customWidth="1"/>
    <col min="11525" max="11770" width="9" style="44"/>
    <col min="11771" max="11771" width="5.25" style="44" customWidth="1"/>
    <col min="11772" max="11772" width="18.75" style="44" customWidth="1"/>
    <col min="11773" max="11773" width="19" style="44" customWidth="1"/>
    <col min="11774" max="11774" width="13.75" style="44" customWidth="1"/>
    <col min="11775" max="11775" width="14" style="44" customWidth="1"/>
    <col min="11776" max="11776" width="12.75" style="44" customWidth="1"/>
    <col min="11777" max="11777" width="16" style="44" customWidth="1"/>
    <col min="11778" max="11778" width="15.25" style="44" customWidth="1"/>
    <col min="11779" max="11779" width="14.75" style="44" customWidth="1"/>
    <col min="11780" max="11780" width="14.25" style="44" customWidth="1"/>
    <col min="11781" max="12026" width="9" style="44"/>
    <col min="12027" max="12027" width="5.25" style="44" customWidth="1"/>
    <col min="12028" max="12028" width="18.75" style="44" customWidth="1"/>
    <col min="12029" max="12029" width="19" style="44" customWidth="1"/>
    <col min="12030" max="12030" width="13.75" style="44" customWidth="1"/>
    <col min="12031" max="12031" width="14" style="44" customWidth="1"/>
    <col min="12032" max="12032" width="12.75" style="44" customWidth="1"/>
    <col min="12033" max="12033" width="16" style="44" customWidth="1"/>
    <col min="12034" max="12034" width="15.25" style="44" customWidth="1"/>
    <col min="12035" max="12035" width="14.75" style="44" customWidth="1"/>
    <col min="12036" max="12036" width="14.25" style="44" customWidth="1"/>
    <col min="12037" max="12282" width="9" style="44"/>
    <col min="12283" max="12283" width="5.25" style="44" customWidth="1"/>
    <col min="12284" max="12284" width="18.75" style="44" customWidth="1"/>
    <col min="12285" max="12285" width="19" style="44" customWidth="1"/>
    <col min="12286" max="12286" width="13.75" style="44" customWidth="1"/>
    <col min="12287" max="12287" width="14" style="44" customWidth="1"/>
    <col min="12288" max="12288" width="12.75" style="44" customWidth="1"/>
    <col min="12289" max="12289" width="16" style="44" customWidth="1"/>
    <col min="12290" max="12290" width="15.25" style="44" customWidth="1"/>
    <col min="12291" max="12291" width="14.75" style="44" customWidth="1"/>
    <col min="12292" max="12292" width="14.25" style="44" customWidth="1"/>
    <col min="12293" max="12538" width="9" style="44"/>
    <col min="12539" max="12539" width="5.25" style="44" customWidth="1"/>
    <col min="12540" max="12540" width="18.75" style="44" customWidth="1"/>
    <col min="12541" max="12541" width="19" style="44" customWidth="1"/>
    <col min="12542" max="12542" width="13.75" style="44" customWidth="1"/>
    <col min="12543" max="12543" width="14" style="44" customWidth="1"/>
    <col min="12544" max="12544" width="12.75" style="44" customWidth="1"/>
    <col min="12545" max="12545" width="16" style="44" customWidth="1"/>
    <col min="12546" max="12546" width="15.25" style="44" customWidth="1"/>
    <col min="12547" max="12547" width="14.75" style="44" customWidth="1"/>
    <col min="12548" max="12548" width="14.25" style="44" customWidth="1"/>
    <col min="12549" max="12794" width="9" style="44"/>
    <col min="12795" max="12795" width="5.25" style="44" customWidth="1"/>
    <col min="12796" max="12796" width="18.75" style="44" customWidth="1"/>
    <col min="12797" max="12797" width="19" style="44" customWidth="1"/>
    <col min="12798" max="12798" width="13.75" style="44" customWidth="1"/>
    <col min="12799" max="12799" width="14" style="44" customWidth="1"/>
    <col min="12800" max="12800" width="12.75" style="44" customWidth="1"/>
    <col min="12801" max="12801" width="16" style="44" customWidth="1"/>
    <col min="12802" max="12802" width="15.25" style="44" customWidth="1"/>
    <col min="12803" max="12803" width="14.75" style="44" customWidth="1"/>
    <col min="12804" max="12804" width="14.25" style="44" customWidth="1"/>
    <col min="12805" max="13050" width="9" style="44"/>
    <col min="13051" max="13051" width="5.25" style="44" customWidth="1"/>
    <col min="13052" max="13052" width="18.75" style="44" customWidth="1"/>
    <col min="13053" max="13053" width="19" style="44" customWidth="1"/>
    <col min="13054" max="13054" width="13.75" style="44" customWidth="1"/>
    <col min="13055" max="13055" width="14" style="44" customWidth="1"/>
    <col min="13056" max="13056" width="12.75" style="44" customWidth="1"/>
    <col min="13057" max="13057" width="16" style="44" customWidth="1"/>
    <col min="13058" max="13058" width="15.25" style="44" customWidth="1"/>
    <col min="13059" max="13059" width="14.75" style="44" customWidth="1"/>
    <col min="13060" max="13060" width="14.25" style="44" customWidth="1"/>
    <col min="13061" max="13306" width="9" style="44"/>
    <col min="13307" max="13307" width="5.25" style="44" customWidth="1"/>
    <col min="13308" max="13308" width="18.75" style="44" customWidth="1"/>
    <col min="13309" max="13309" width="19" style="44" customWidth="1"/>
    <col min="13310" max="13310" width="13.75" style="44" customWidth="1"/>
    <col min="13311" max="13311" width="14" style="44" customWidth="1"/>
    <col min="13312" max="13312" width="12.75" style="44" customWidth="1"/>
    <col min="13313" max="13313" width="16" style="44" customWidth="1"/>
    <col min="13314" max="13314" width="15.25" style="44" customWidth="1"/>
    <col min="13315" max="13315" width="14.75" style="44" customWidth="1"/>
    <col min="13316" max="13316" width="14.25" style="44" customWidth="1"/>
    <col min="13317" max="13562" width="9" style="44"/>
    <col min="13563" max="13563" width="5.25" style="44" customWidth="1"/>
    <col min="13564" max="13564" width="18.75" style="44" customWidth="1"/>
    <col min="13565" max="13565" width="19" style="44" customWidth="1"/>
    <col min="13566" max="13566" width="13.75" style="44" customWidth="1"/>
    <col min="13567" max="13567" width="14" style="44" customWidth="1"/>
    <col min="13568" max="13568" width="12.75" style="44" customWidth="1"/>
    <col min="13569" max="13569" width="16" style="44" customWidth="1"/>
    <col min="13570" max="13570" width="15.25" style="44" customWidth="1"/>
    <col min="13571" max="13571" width="14.75" style="44" customWidth="1"/>
    <col min="13572" max="13572" width="14.25" style="44" customWidth="1"/>
    <col min="13573" max="13818" width="9" style="44"/>
    <col min="13819" max="13819" width="5.25" style="44" customWidth="1"/>
    <col min="13820" max="13820" width="18.75" style="44" customWidth="1"/>
    <col min="13821" max="13821" width="19" style="44" customWidth="1"/>
    <col min="13822" max="13822" width="13.75" style="44" customWidth="1"/>
    <col min="13823" max="13823" width="14" style="44" customWidth="1"/>
    <col min="13824" max="13824" width="12.75" style="44" customWidth="1"/>
    <col min="13825" max="13825" width="16" style="44" customWidth="1"/>
    <col min="13826" max="13826" width="15.25" style="44" customWidth="1"/>
    <col min="13827" max="13827" width="14.75" style="44" customWidth="1"/>
    <col min="13828" max="13828" width="14.25" style="44" customWidth="1"/>
    <col min="13829" max="14074" width="9" style="44"/>
    <col min="14075" max="14075" width="5.25" style="44" customWidth="1"/>
    <col min="14076" max="14076" width="18.75" style="44" customWidth="1"/>
    <col min="14077" max="14077" width="19" style="44" customWidth="1"/>
    <col min="14078" max="14078" width="13.75" style="44" customWidth="1"/>
    <col min="14079" max="14079" width="14" style="44" customWidth="1"/>
    <col min="14080" max="14080" width="12.75" style="44" customWidth="1"/>
    <col min="14081" max="14081" width="16" style="44" customWidth="1"/>
    <col min="14082" max="14082" width="15.25" style="44" customWidth="1"/>
    <col min="14083" max="14083" width="14.75" style="44" customWidth="1"/>
    <col min="14084" max="14084" width="14.25" style="44" customWidth="1"/>
    <col min="14085" max="14330" width="9" style="44"/>
    <col min="14331" max="14331" width="5.25" style="44" customWidth="1"/>
    <col min="14332" max="14332" width="18.75" style="44" customWidth="1"/>
    <col min="14333" max="14333" width="19" style="44" customWidth="1"/>
    <col min="14334" max="14334" width="13.75" style="44" customWidth="1"/>
    <col min="14335" max="14335" width="14" style="44" customWidth="1"/>
    <col min="14336" max="14336" width="12.75" style="44" customWidth="1"/>
    <col min="14337" max="14337" width="16" style="44" customWidth="1"/>
    <col min="14338" max="14338" width="15.25" style="44" customWidth="1"/>
    <col min="14339" max="14339" width="14.75" style="44" customWidth="1"/>
    <col min="14340" max="14340" width="14.25" style="44" customWidth="1"/>
    <col min="14341" max="14586" width="9" style="44"/>
    <col min="14587" max="14587" width="5.25" style="44" customWidth="1"/>
    <col min="14588" max="14588" width="18.75" style="44" customWidth="1"/>
    <col min="14589" max="14589" width="19" style="44" customWidth="1"/>
    <col min="14590" max="14590" width="13.75" style="44" customWidth="1"/>
    <col min="14591" max="14591" width="14" style="44" customWidth="1"/>
    <col min="14592" max="14592" width="12.75" style="44" customWidth="1"/>
    <col min="14593" max="14593" width="16" style="44" customWidth="1"/>
    <col min="14594" max="14594" width="15.25" style="44" customWidth="1"/>
    <col min="14595" max="14595" width="14.75" style="44" customWidth="1"/>
    <col min="14596" max="14596" width="14.25" style="44" customWidth="1"/>
    <col min="14597" max="14842" width="9" style="44"/>
    <col min="14843" max="14843" width="5.25" style="44" customWidth="1"/>
    <col min="14844" max="14844" width="18.75" style="44" customWidth="1"/>
    <col min="14845" max="14845" width="19" style="44" customWidth="1"/>
    <col min="14846" max="14846" width="13.75" style="44" customWidth="1"/>
    <col min="14847" max="14847" width="14" style="44" customWidth="1"/>
    <col min="14848" max="14848" width="12.75" style="44" customWidth="1"/>
    <col min="14849" max="14849" width="16" style="44" customWidth="1"/>
    <col min="14850" max="14850" width="15.25" style="44" customWidth="1"/>
    <col min="14851" max="14851" width="14.75" style="44" customWidth="1"/>
    <col min="14852" max="14852" width="14.25" style="44" customWidth="1"/>
    <col min="14853" max="15098" width="9" style="44"/>
    <col min="15099" max="15099" width="5.25" style="44" customWidth="1"/>
    <col min="15100" max="15100" width="18.75" style="44" customWidth="1"/>
    <col min="15101" max="15101" width="19" style="44" customWidth="1"/>
    <col min="15102" max="15102" width="13.75" style="44" customWidth="1"/>
    <col min="15103" max="15103" width="14" style="44" customWidth="1"/>
    <col min="15104" max="15104" width="12.75" style="44" customWidth="1"/>
    <col min="15105" max="15105" width="16" style="44" customWidth="1"/>
    <col min="15106" max="15106" width="15.25" style="44" customWidth="1"/>
    <col min="15107" max="15107" width="14.75" style="44" customWidth="1"/>
    <col min="15108" max="15108" width="14.25" style="44" customWidth="1"/>
    <col min="15109" max="15354" width="9" style="44"/>
    <col min="15355" max="15355" width="5.25" style="44" customWidth="1"/>
    <col min="15356" max="15356" width="18.75" style="44" customWidth="1"/>
    <col min="15357" max="15357" width="19" style="44" customWidth="1"/>
    <col min="15358" max="15358" width="13.75" style="44" customWidth="1"/>
    <col min="15359" max="15359" width="14" style="44" customWidth="1"/>
    <col min="15360" max="15360" width="12.75" style="44" customWidth="1"/>
    <col min="15361" max="15361" width="16" style="44" customWidth="1"/>
    <col min="15362" max="15362" width="15.25" style="44" customWidth="1"/>
    <col min="15363" max="15363" width="14.75" style="44" customWidth="1"/>
    <col min="15364" max="15364" width="14.25" style="44" customWidth="1"/>
    <col min="15365" max="15610" width="9" style="44"/>
    <col min="15611" max="15611" width="5.25" style="44" customWidth="1"/>
    <col min="15612" max="15612" width="18.75" style="44" customWidth="1"/>
    <col min="15613" max="15613" width="19" style="44" customWidth="1"/>
    <col min="15614" max="15614" width="13.75" style="44" customWidth="1"/>
    <col min="15615" max="15615" width="14" style="44" customWidth="1"/>
    <col min="15616" max="15616" width="12.75" style="44" customWidth="1"/>
    <col min="15617" max="15617" width="16" style="44" customWidth="1"/>
    <col min="15618" max="15618" width="15.25" style="44" customWidth="1"/>
    <col min="15619" max="15619" width="14.75" style="44" customWidth="1"/>
    <col min="15620" max="15620" width="14.25" style="44" customWidth="1"/>
    <col min="15621" max="15866" width="9" style="44"/>
    <col min="15867" max="15867" width="5.25" style="44" customWidth="1"/>
    <col min="15868" max="15868" width="18.75" style="44" customWidth="1"/>
    <col min="15869" max="15869" width="19" style="44" customWidth="1"/>
    <col min="15870" max="15870" width="13.75" style="44" customWidth="1"/>
    <col min="15871" max="15871" width="14" style="44" customWidth="1"/>
    <col min="15872" max="15872" width="12.75" style="44" customWidth="1"/>
    <col min="15873" max="15873" width="16" style="44" customWidth="1"/>
    <col min="15874" max="15874" width="15.25" style="44" customWidth="1"/>
    <col min="15875" max="15875" width="14.75" style="44" customWidth="1"/>
    <col min="15876" max="15876" width="14.25" style="44" customWidth="1"/>
    <col min="15877" max="16122" width="9" style="44"/>
    <col min="16123" max="16123" width="5.25" style="44" customWidth="1"/>
    <col min="16124" max="16124" width="18.75" style="44" customWidth="1"/>
    <col min="16125" max="16125" width="19" style="44" customWidth="1"/>
    <col min="16126" max="16126" width="13.75" style="44" customWidth="1"/>
    <col min="16127" max="16127" width="14" style="44" customWidth="1"/>
    <col min="16128" max="16128" width="12.75" style="44" customWidth="1"/>
    <col min="16129" max="16129" width="16" style="44" customWidth="1"/>
    <col min="16130" max="16130" width="15.25" style="44" customWidth="1"/>
    <col min="16131" max="16131" width="14.75" style="44" customWidth="1"/>
    <col min="16132" max="16132" width="14.25" style="44" customWidth="1"/>
    <col min="16133" max="16384" width="9" style="44"/>
  </cols>
  <sheetData>
    <row r="1" spans="1:14" ht="20.100000000000001" customHeight="1" x14ac:dyDescent="0.4">
      <c r="A1" s="46" t="s">
        <v>197</v>
      </c>
    </row>
    <row r="2" spans="1:14" ht="20.100000000000001" customHeight="1" x14ac:dyDescent="0.4">
      <c r="A2" s="263" t="s">
        <v>198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4" ht="20.100000000000001" customHeight="1" x14ac:dyDescent="0.4">
      <c r="A3" s="47" t="s">
        <v>2</v>
      </c>
    </row>
    <row r="4" spans="1:14" ht="20.100000000000001" customHeight="1" x14ac:dyDescent="0.4">
      <c r="A4" s="17" t="s">
        <v>3</v>
      </c>
      <c r="B4" s="48"/>
    </row>
    <row r="5" spans="1:14" ht="41.25" customHeight="1" x14ac:dyDescent="0.4">
      <c r="A5" s="259" t="s">
        <v>186</v>
      </c>
      <c r="B5" s="262" t="s">
        <v>30</v>
      </c>
      <c r="C5" s="262" t="s">
        <v>199</v>
      </c>
      <c r="D5" s="51" t="s">
        <v>200</v>
      </c>
      <c r="E5" s="51" t="s">
        <v>201</v>
      </c>
      <c r="F5" s="51" t="s">
        <v>202</v>
      </c>
      <c r="G5" s="51" t="s">
        <v>203</v>
      </c>
      <c r="H5" s="51" t="s">
        <v>204</v>
      </c>
      <c r="I5" s="80" t="s">
        <v>205</v>
      </c>
      <c r="J5" s="259" t="s">
        <v>190</v>
      </c>
      <c r="K5" s="81" t="s">
        <v>206</v>
      </c>
      <c r="L5" s="81" t="s">
        <v>206</v>
      </c>
      <c r="M5" s="81" t="s">
        <v>206</v>
      </c>
      <c r="N5" s="81"/>
    </row>
    <row r="6" spans="1:14" ht="20.100000000000001" customHeight="1" x14ac:dyDescent="0.4">
      <c r="A6" s="259"/>
      <c r="B6" s="262"/>
      <c r="C6" s="262"/>
      <c r="D6" s="52" t="s">
        <v>207</v>
      </c>
      <c r="E6" s="52" t="s">
        <v>208</v>
      </c>
      <c r="F6" s="51" t="s">
        <v>209</v>
      </c>
      <c r="G6" s="51" t="s">
        <v>210</v>
      </c>
      <c r="H6" s="50" t="s">
        <v>211</v>
      </c>
      <c r="I6" s="82" t="s">
        <v>212</v>
      </c>
      <c r="J6" s="259"/>
      <c r="K6" s="83" t="s">
        <v>213</v>
      </c>
      <c r="L6" s="83" t="s">
        <v>214</v>
      </c>
      <c r="M6" s="83" t="s">
        <v>215</v>
      </c>
    </row>
    <row r="7" spans="1:14" ht="15" customHeight="1" x14ac:dyDescent="0.4">
      <c r="A7" s="264">
        <v>1</v>
      </c>
      <c r="B7" s="264" t="s">
        <v>216</v>
      </c>
      <c r="C7" s="54" t="s">
        <v>217</v>
      </c>
      <c r="D7" s="55">
        <v>0</v>
      </c>
      <c r="E7" s="55">
        <f>'3-1废弃电器电子产品关键拆解产物再生原料销售和处理汇总情况表'!E33</f>
        <v>0</v>
      </c>
      <c r="F7" s="55">
        <f>'3-1废弃电器电子产品关键拆解产物再生原料销售和处理汇总情况表'!F33</f>
        <v>0</v>
      </c>
      <c r="G7" s="56">
        <f>D7+E7-F7</f>
        <v>0</v>
      </c>
      <c r="H7" s="57">
        <f>K7+L7+M7+E7</f>
        <v>0</v>
      </c>
      <c r="I7" s="84">
        <f>G7-H7</f>
        <v>0</v>
      </c>
      <c r="J7" s="49"/>
      <c r="K7" s="85">
        <v>0</v>
      </c>
      <c r="L7" s="85">
        <v>0</v>
      </c>
      <c r="M7" s="85">
        <v>0</v>
      </c>
    </row>
    <row r="8" spans="1:14" ht="21" customHeight="1" x14ac:dyDescent="0.4">
      <c r="A8" s="264"/>
      <c r="B8" s="264"/>
      <c r="C8" s="54" t="s">
        <v>218</v>
      </c>
      <c r="D8" s="55">
        <v>0</v>
      </c>
      <c r="E8" s="55">
        <f>'3-1废弃电器电子产品关键拆解产物再生原料销售和处理汇总情况表'!E49</f>
        <v>0</v>
      </c>
      <c r="F8" s="55">
        <f>'3-1废弃电器电子产品关键拆解产物再生原料销售和处理汇总情况表'!F49</f>
        <v>0</v>
      </c>
      <c r="G8" s="56">
        <f t="shared" ref="G8:G31" si="0">D8+E8-F8</f>
        <v>0</v>
      </c>
      <c r="H8" s="57">
        <f t="shared" ref="H8:H30" si="1">K8+L8+M8+E8</f>
        <v>0</v>
      </c>
      <c r="I8" s="84">
        <f t="shared" ref="I8:I31" si="2">G8-H8</f>
        <v>0</v>
      </c>
      <c r="J8" s="49"/>
      <c r="K8" s="85">
        <v>0</v>
      </c>
      <c r="L8" s="85">
        <v>0</v>
      </c>
      <c r="M8" s="85">
        <v>0</v>
      </c>
    </row>
    <row r="9" spans="1:14" ht="15" customHeight="1" x14ac:dyDescent="0.4">
      <c r="A9" s="264">
        <v>2</v>
      </c>
      <c r="B9" s="265" t="s">
        <v>219</v>
      </c>
      <c r="C9" s="58" t="s">
        <v>220</v>
      </c>
      <c r="D9" s="55">
        <v>35.090000000000003</v>
      </c>
      <c r="E9" s="55">
        <f>'3-1废弃电器电子产品关键拆解产物再生原料销售和处理汇总情况表'!E34</f>
        <v>50.99</v>
      </c>
      <c r="F9" s="55">
        <f>'3-1废弃电器电子产品关键拆解产物再生原料销售和处理汇总情况表'!F34</f>
        <v>65.989999999999995</v>
      </c>
      <c r="G9" s="56">
        <f t="shared" si="0"/>
        <v>20.09</v>
      </c>
      <c r="H9" s="57">
        <f t="shared" si="1"/>
        <v>1380.69</v>
      </c>
      <c r="I9" s="84">
        <f t="shared" si="2"/>
        <v>-1360.6</v>
      </c>
      <c r="J9" s="49"/>
      <c r="K9" s="85">
        <v>185.17</v>
      </c>
      <c r="L9" s="85">
        <v>604.49</v>
      </c>
      <c r="M9" s="85">
        <v>540.04</v>
      </c>
    </row>
    <row r="10" spans="1:14" ht="15" customHeight="1" x14ac:dyDescent="0.4">
      <c r="A10" s="264"/>
      <c r="B10" s="265"/>
      <c r="C10" s="53" t="s">
        <v>218</v>
      </c>
      <c r="D10" s="55">
        <v>0.03</v>
      </c>
      <c r="E10" s="55">
        <f>'3-1废弃电器电子产品关键拆解产物再生原料销售和处理汇总情况表'!E50</f>
        <v>11.41</v>
      </c>
      <c r="F10" s="55">
        <f>'3-1废弃电器电子产品关键拆解产物再生原料销售和处理汇总情况表'!F50</f>
        <v>11.41</v>
      </c>
      <c r="G10" s="56">
        <f t="shared" si="0"/>
        <v>0.03</v>
      </c>
      <c r="H10" s="57">
        <f t="shared" si="1"/>
        <v>314.92</v>
      </c>
      <c r="I10" s="84">
        <f t="shared" si="2"/>
        <v>-314.89</v>
      </c>
      <c r="J10" s="49"/>
      <c r="K10" s="85">
        <v>41.21</v>
      </c>
      <c r="L10" s="85">
        <v>139.19</v>
      </c>
      <c r="M10" s="85">
        <v>123.11</v>
      </c>
    </row>
    <row r="11" spans="1:14" s="43" customFormat="1" ht="15" customHeight="1" x14ac:dyDescent="0.4">
      <c r="A11" s="264">
        <v>3</v>
      </c>
      <c r="B11" s="264" t="s">
        <v>221</v>
      </c>
      <c r="C11" s="53" t="s">
        <v>218</v>
      </c>
      <c r="D11" s="55">
        <v>0</v>
      </c>
      <c r="E11" s="55">
        <v>0</v>
      </c>
      <c r="F11" s="55">
        <v>0</v>
      </c>
      <c r="G11" s="56">
        <f t="shared" si="0"/>
        <v>0</v>
      </c>
      <c r="H11" s="57">
        <f t="shared" si="1"/>
        <v>0</v>
      </c>
      <c r="I11" s="84">
        <f t="shared" si="2"/>
        <v>0</v>
      </c>
      <c r="J11" s="49"/>
      <c r="K11" s="85">
        <v>0</v>
      </c>
      <c r="L11" s="85">
        <v>0</v>
      </c>
      <c r="M11" s="85">
        <v>0</v>
      </c>
    </row>
    <row r="12" spans="1:14" s="43" customFormat="1" ht="15" customHeight="1" x14ac:dyDescent="0.4">
      <c r="A12" s="264"/>
      <c r="B12" s="265"/>
      <c r="C12" s="53" t="s">
        <v>153</v>
      </c>
      <c r="D12" s="55">
        <v>0</v>
      </c>
      <c r="E12" s="55">
        <v>0</v>
      </c>
      <c r="F12" s="55">
        <v>0</v>
      </c>
      <c r="G12" s="56">
        <f t="shared" si="0"/>
        <v>0</v>
      </c>
      <c r="H12" s="57">
        <f t="shared" si="1"/>
        <v>0</v>
      </c>
      <c r="I12" s="84">
        <f t="shared" si="2"/>
        <v>0</v>
      </c>
      <c r="J12" s="49"/>
      <c r="K12" s="85">
        <v>0</v>
      </c>
      <c r="L12" s="85">
        <v>0</v>
      </c>
      <c r="M12" s="85">
        <v>0</v>
      </c>
    </row>
    <row r="13" spans="1:14" s="43" customFormat="1" ht="41.25" customHeight="1" x14ac:dyDescent="0.4">
      <c r="A13" s="264"/>
      <c r="B13" s="265"/>
      <c r="C13" s="53" t="s">
        <v>222</v>
      </c>
      <c r="D13" s="55">
        <v>0</v>
      </c>
      <c r="E13" s="55">
        <v>0</v>
      </c>
      <c r="F13" s="59">
        <v>0</v>
      </c>
      <c r="G13" s="56">
        <f t="shared" si="0"/>
        <v>0</v>
      </c>
      <c r="H13" s="57">
        <f t="shared" si="1"/>
        <v>0</v>
      </c>
      <c r="I13" s="84">
        <f t="shared" si="2"/>
        <v>0</v>
      </c>
      <c r="J13" s="49"/>
      <c r="K13" s="85">
        <v>0</v>
      </c>
      <c r="L13" s="85">
        <v>0</v>
      </c>
      <c r="M13" s="85">
        <v>0</v>
      </c>
    </row>
    <row r="14" spans="1:14" ht="15" customHeight="1" x14ac:dyDescent="0.4">
      <c r="A14" s="264">
        <v>4</v>
      </c>
      <c r="B14" s="264" t="s">
        <v>223</v>
      </c>
      <c r="C14" s="53" t="s">
        <v>224</v>
      </c>
      <c r="D14" s="55">
        <v>0</v>
      </c>
      <c r="E14" s="55">
        <f>'3-1废弃电器电子产品关键拆解产物再生原料销售和处理汇总情况表'!E62</f>
        <v>68.36</v>
      </c>
      <c r="F14" s="55">
        <f>'3-1废弃电器电子产品关键拆解产物再生原料销售和处理汇总情况表'!F62</f>
        <v>68.36</v>
      </c>
      <c r="G14" s="56">
        <f t="shared" si="0"/>
        <v>0</v>
      </c>
      <c r="H14" s="57">
        <f t="shared" si="1"/>
        <v>746.9</v>
      </c>
      <c r="I14" s="84">
        <f t="shared" si="2"/>
        <v>-746.9</v>
      </c>
      <c r="J14" s="86"/>
      <c r="K14" s="85">
        <v>86.97</v>
      </c>
      <c r="L14" s="85">
        <v>275.95999999999998</v>
      </c>
      <c r="M14" s="85">
        <v>315.61</v>
      </c>
    </row>
    <row r="15" spans="1:14" ht="15" customHeight="1" x14ac:dyDescent="0.4">
      <c r="A15" s="264"/>
      <c r="B15" s="264"/>
      <c r="C15" s="53" t="s">
        <v>116</v>
      </c>
      <c r="D15" s="55">
        <v>40.98</v>
      </c>
      <c r="E15" s="55">
        <f>'3-1废弃电器电子产品关键拆解产物再生原料销售和处理汇总情况表'!E43</f>
        <v>57.51</v>
      </c>
      <c r="F15" s="55">
        <f>'3-1废弃电器电子产品关键拆解产物再生原料销售和处理汇总情况表'!F43</f>
        <v>98.49</v>
      </c>
      <c r="G15" s="56">
        <f t="shared" si="0"/>
        <v>0</v>
      </c>
      <c r="H15" s="57">
        <f t="shared" si="1"/>
        <v>621.96</v>
      </c>
      <c r="I15" s="84">
        <f t="shared" si="2"/>
        <v>-621.96</v>
      </c>
      <c r="J15" s="86"/>
      <c r="K15" s="85">
        <v>74.319999999999993</v>
      </c>
      <c r="L15" s="85">
        <v>232.74</v>
      </c>
      <c r="M15" s="85">
        <v>257.39</v>
      </c>
    </row>
    <row r="16" spans="1:14" ht="15" customHeight="1" x14ac:dyDescent="0.4">
      <c r="A16" s="53">
        <v>5</v>
      </c>
      <c r="B16" s="53" t="s">
        <v>225</v>
      </c>
      <c r="C16" s="53" t="s">
        <v>120</v>
      </c>
      <c r="D16" s="55">
        <v>87.82</v>
      </c>
      <c r="E16" s="55">
        <f>'3-1废弃电器电子产品关键拆解产物再生原料销售和处理汇总情况表'!E46</f>
        <v>14.48</v>
      </c>
      <c r="F16" s="55">
        <f>'3-1废弃电器电子产品关键拆解产物再生原料销售和处理汇总情况表'!F46</f>
        <v>97.61</v>
      </c>
      <c r="G16" s="56">
        <f t="shared" si="0"/>
        <v>4.6900000000000004</v>
      </c>
      <c r="H16" s="57">
        <f t="shared" si="1"/>
        <v>137.08000000000001</v>
      </c>
      <c r="I16" s="84">
        <f t="shared" si="2"/>
        <v>-132.38999999999999</v>
      </c>
      <c r="J16" s="49"/>
      <c r="K16" s="85">
        <v>0</v>
      </c>
      <c r="L16" s="85">
        <v>17.670000000000002</v>
      </c>
      <c r="M16" s="85">
        <v>104.93</v>
      </c>
    </row>
    <row r="17" spans="1:13" ht="15" customHeight="1" x14ac:dyDescent="0.4">
      <c r="A17" s="264">
        <v>6</v>
      </c>
      <c r="B17" s="264" t="s">
        <v>226</v>
      </c>
      <c r="C17" s="53" t="s">
        <v>116</v>
      </c>
      <c r="D17" s="55">
        <v>1.76</v>
      </c>
      <c r="E17" s="55">
        <f>'3-1废弃电器电子产品关键拆解产物再生原料销售和处理汇总情况表'!E44</f>
        <v>2.16</v>
      </c>
      <c r="F17" s="55">
        <f>'3-1废弃电器电子产品关键拆解产物再生原料销售和处理汇总情况表'!F44</f>
        <v>0</v>
      </c>
      <c r="G17" s="56">
        <f t="shared" si="0"/>
        <v>3.92</v>
      </c>
      <c r="H17" s="57">
        <f t="shared" si="1"/>
        <v>63.14</v>
      </c>
      <c r="I17" s="84">
        <f t="shared" si="2"/>
        <v>-59.22</v>
      </c>
      <c r="J17" s="49"/>
      <c r="K17" s="85">
        <v>4.12</v>
      </c>
      <c r="L17" s="85">
        <v>43.52</v>
      </c>
      <c r="M17" s="85">
        <v>13.34</v>
      </c>
    </row>
    <row r="18" spans="1:13" ht="15" customHeight="1" x14ac:dyDescent="0.4">
      <c r="A18" s="264"/>
      <c r="B18" s="264"/>
      <c r="C18" s="53" t="s">
        <v>227</v>
      </c>
      <c r="D18" s="55">
        <v>2.2400000000000002</v>
      </c>
      <c r="E18" s="55">
        <f>'3-1废弃电器电子产品关键拆解产物再生原料销售和处理汇总情况表'!E70</f>
        <v>0.62</v>
      </c>
      <c r="F18" s="55">
        <f>'3-1废弃电器电子产品关键拆解产物再生原料销售和处理汇总情况表'!F70</f>
        <v>0</v>
      </c>
      <c r="G18" s="56">
        <f t="shared" si="0"/>
        <v>2.86</v>
      </c>
      <c r="H18" s="57">
        <f t="shared" si="1"/>
        <v>16.649999999999999</v>
      </c>
      <c r="I18" s="84">
        <f t="shared" si="2"/>
        <v>-13.79</v>
      </c>
      <c r="J18" s="49"/>
      <c r="K18" s="85">
        <v>0.99</v>
      </c>
      <c r="L18" s="85">
        <v>11.8</v>
      </c>
      <c r="M18" s="85">
        <v>3.24</v>
      </c>
    </row>
    <row r="19" spans="1:13" ht="15" customHeight="1" x14ac:dyDescent="0.4">
      <c r="A19" s="264"/>
      <c r="B19" s="264"/>
      <c r="C19" s="53" t="s">
        <v>228</v>
      </c>
      <c r="D19" s="55">
        <v>1.1200000000000001</v>
      </c>
      <c r="E19" s="55">
        <f>'3-1废弃电器电子产品关键拆解产物再生原料销售和处理汇总情况表'!E71</f>
        <v>0.28999999999999998</v>
      </c>
      <c r="F19" s="55">
        <f>'3-1废弃电器电子产品关键拆解产物再生原料销售和处理汇总情况表'!F71</f>
        <v>0</v>
      </c>
      <c r="G19" s="56">
        <f t="shared" si="0"/>
        <v>1.41</v>
      </c>
      <c r="H19" s="57">
        <f t="shared" si="1"/>
        <v>8.32</v>
      </c>
      <c r="I19" s="84">
        <f t="shared" si="2"/>
        <v>-6.91</v>
      </c>
      <c r="J19" s="49"/>
      <c r="K19" s="85">
        <v>0.65</v>
      </c>
      <c r="L19" s="85">
        <v>5.7</v>
      </c>
      <c r="M19" s="85">
        <v>1.68</v>
      </c>
    </row>
    <row r="20" spans="1:13" ht="15" customHeight="1" x14ac:dyDescent="0.4">
      <c r="A20" s="264">
        <v>7</v>
      </c>
      <c r="B20" s="264" t="s">
        <v>229</v>
      </c>
      <c r="C20" s="58" t="s">
        <v>230</v>
      </c>
      <c r="D20" s="55">
        <v>0</v>
      </c>
      <c r="E20" s="55">
        <f>'3-1废弃电器电子产品关键拆解产物再生原料销售和处理汇总情况表'!E36</f>
        <v>0</v>
      </c>
      <c r="F20" s="55">
        <f>'3-1废弃电器电子产品关键拆解产物再生原料销售和处理汇总情况表'!F36</f>
        <v>0</v>
      </c>
      <c r="G20" s="56">
        <f t="shared" si="0"/>
        <v>0</v>
      </c>
      <c r="H20" s="57">
        <f t="shared" si="1"/>
        <v>0</v>
      </c>
      <c r="I20" s="84">
        <f t="shared" si="2"/>
        <v>0</v>
      </c>
      <c r="J20" s="49"/>
      <c r="K20" s="85">
        <v>0</v>
      </c>
      <c r="L20" s="85">
        <v>0</v>
      </c>
      <c r="M20" s="85">
        <v>0</v>
      </c>
    </row>
    <row r="21" spans="1:13" ht="15" customHeight="1" x14ac:dyDescent="0.4">
      <c r="A21" s="264"/>
      <c r="B21" s="264"/>
      <c r="C21" s="58" t="s">
        <v>231</v>
      </c>
      <c r="D21" s="55">
        <v>0</v>
      </c>
      <c r="E21" s="55">
        <f>'3-1废弃电器电子产品关键拆解产物再生原料销售和处理汇总情况表'!E37</f>
        <v>0</v>
      </c>
      <c r="F21" s="55">
        <f>'3-1废弃电器电子产品关键拆解产物再生原料销售和处理汇总情况表'!F37</f>
        <v>0</v>
      </c>
      <c r="G21" s="56">
        <f t="shared" si="0"/>
        <v>0</v>
      </c>
      <c r="H21" s="57">
        <f t="shared" si="1"/>
        <v>0</v>
      </c>
      <c r="I21" s="84">
        <f t="shared" si="2"/>
        <v>0</v>
      </c>
      <c r="J21" s="49"/>
      <c r="K21" s="85">
        <v>0</v>
      </c>
      <c r="L21" s="85">
        <v>0</v>
      </c>
      <c r="M21" s="85">
        <v>0</v>
      </c>
    </row>
    <row r="22" spans="1:13" ht="15" customHeight="1" x14ac:dyDescent="0.4">
      <c r="A22" s="264"/>
      <c r="B22" s="264"/>
      <c r="C22" s="53" t="s">
        <v>218</v>
      </c>
      <c r="D22" s="55">
        <v>2.41</v>
      </c>
      <c r="E22" s="55">
        <f>'3-1废弃电器电子产品关键拆解产物再生原料销售和处理汇总情况表'!E52</f>
        <v>0</v>
      </c>
      <c r="F22" s="55">
        <f>'3-1废弃电器电子产品关键拆解产物再生原料销售和处理汇总情况表'!F52</f>
        <v>2.41</v>
      </c>
      <c r="G22" s="56">
        <f t="shared" si="0"/>
        <v>0</v>
      </c>
      <c r="H22" s="57">
        <f t="shared" si="1"/>
        <v>0</v>
      </c>
      <c r="I22" s="84">
        <f t="shared" si="2"/>
        <v>0</v>
      </c>
      <c r="J22" s="49"/>
      <c r="K22" s="85">
        <v>0</v>
      </c>
      <c r="L22" s="85">
        <v>0</v>
      </c>
      <c r="M22" s="85">
        <v>0</v>
      </c>
    </row>
    <row r="23" spans="1:13" ht="15" customHeight="1" x14ac:dyDescent="0.4">
      <c r="A23" s="264"/>
      <c r="B23" s="264" t="s">
        <v>232</v>
      </c>
      <c r="C23" s="53" t="s">
        <v>218</v>
      </c>
      <c r="D23" s="55">
        <v>0</v>
      </c>
      <c r="E23" s="55">
        <v>0</v>
      </c>
      <c r="F23" s="55">
        <v>0</v>
      </c>
      <c r="G23" s="56">
        <f t="shared" si="0"/>
        <v>0</v>
      </c>
      <c r="H23" s="57">
        <f t="shared" si="1"/>
        <v>0</v>
      </c>
      <c r="I23" s="84">
        <f t="shared" si="2"/>
        <v>0</v>
      </c>
      <c r="J23" s="49"/>
      <c r="K23" s="85">
        <v>0</v>
      </c>
      <c r="L23" s="85">
        <v>0</v>
      </c>
      <c r="M23" s="85">
        <v>0</v>
      </c>
    </row>
    <row r="24" spans="1:13" ht="15" customHeight="1" x14ac:dyDescent="0.4">
      <c r="A24" s="264"/>
      <c r="B24" s="264"/>
      <c r="C24" s="53" t="s">
        <v>153</v>
      </c>
      <c r="D24" s="55">
        <v>0</v>
      </c>
      <c r="E24" s="55">
        <v>0</v>
      </c>
      <c r="F24" s="55">
        <v>0</v>
      </c>
      <c r="G24" s="56">
        <f t="shared" si="0"/>
        <v>0</v>
      </c>
      <c r="H24" s="57">
        <f t="shared" si="1"/>
        <v>0</v>
      </c>
      <c r="I24" s="84">
        <f t="shared" si="2"/>
        <v>0</v>
      </c>
      <c r="J24" s="49"/>
      <c r="K24" s="85">
        <v>0</v>
      </c>
      <c r="L24" s="85">
        <v>0</v>
      </c>
      <c r="M24" s="85">
        <v>0</v>
      </c>
    </row>
    <row r="25" spans="1:13" ht="15" customHeight="1" x14ac:dyDescent="0.4">
      <c r="A25" s="264"/>
      <c r="B25" s="264"/>
      <c r="C25" s="53" t="s">
        <v>222</v>
      </c>
      <c r="D25" s="55">
        <v>0</v>
      </c>
      <c r="E25" s="55">
        <v>0</v>
      </c>
      <c r="F25" s="55">
        <v>0</v>
      </c>
      <c r="G25" s="56">
        <f t="shared" si="0"/>
        <v>0</v>
      </c>
      <c r="H25" s="57">
        <f t="shared" si="1"/>
        <v>0</v>
      </c>
      <c r="I25" s="84">
        <f t="shared" si="2"/>
        <v>0</v>
      </c>
      <c r="J25" s="49"/>
      <c r="K25" s="85">
        <v>0</v>
      </c>
      <c r="L25" s="85">
        <v>0</v>
      </c>
      <c r="M25" s="85">
        <v>0</v>
      </c>
    </row>
    <row r="26" spans="1:13" ht="15" customHeight="1" x14ac:dyDescent="0.4">
      <c r="A26" s="264"/>
      <c r="B26" s="264" t="s">
        <v>233</v>
      </c>
      <c r="C26" s="53" t="s">
        <v>218</v>
      </c>
      <c r="D26" s="55">
        <v>0</v>
      </c>
      <c r="E26" s="55">
        <f>'3-1废弃电器电子产品关键拆解产物再生原料销售和处理汇总情况表'!E56</f>
        <v>0</v>
      </c>
      <c r="F26" s="55">
        <f>'3-1废弃电器电子产品关键拆解产物再生原料销售和处理汇总情况表'!F56</f>
        <v>0</v>
      </c>
      <c r="G26" s="56">
        <f t="shared" si="0"/>
        <v>0</v>
      </c>
      <c r="H26" s="57">
        <f t="shared" si="1"/>
        <v>0</v>
      </c>
      <c r="I26" s="84">
        <f t="shared" si="2"/>
        <v>0</v>
      </c>
      <c r="J26" s="49"/>
      <c r="K26" s="85">
        <v>0</v>
      </c>
      <c r="L26" s="85">
        <v>0</v>
      </c>
      <c r="M26" s="85">
        <v>0</v>
      </c>
    </row>
    <row r="27" spans="1:13" ht="15" customHeight="1" x14ac:dyDescent="0.4">
      <c r="A27" s="264"/>
      <c r="B27" s="264"/>
      <c r="C27" s="53" t="s">
        <v>234</v>
      </c>
      <c r="D27" s="55">
        <v>0</v>
      </c>
      <c r="E27" s="55">
        <f>'3-1废弃电器电子产品关键拆解产物再生原料销售和处理汇总情况表'!E67</f>
        <v>0</v>
      </c>
      <c r="F27" s="55">
        <f>'3-1废弃电器电子产品关键拆解产物再生原料销售和处理汇总情况表'!F67</f>
        <v>0</v>
      </c>
      <c r="G27" s="56">
        <f t="shared" si="0"/>
        <v>0</v>
      </c>
      <c r="H27" s="57">
        <f t="shared" si="1"/>
        <v>0</v>
      </c>
      <c r="I27" s="84">
        <f t="shared" si="2"/>
        <v>0</v>
      </c>
      <c r="J27" s="49"/>
      <c r="K27" s="85">
        <v>0</v>
      </c>
      <c r="L27" s="85">
        <v>0</v>
      </c>
      <c r="M27" s="85">
        <v>0</v>
      </c>
    </row>
    <row r="28" spans="1:13" ht="15" customHeight="1" x14ac:dyDescent="0.4">
      <c r="A28" s="264">
        <v>8</v>
      </c>
      <c r="B28" s="264" t="s">
        <v>235</v>
      </c>
      <c r="C28" s="53" t="s">
        <v>218</v>
      </c>
      <c r="D28" s="55">
        <v>0</v>
      </c>
      <c r="E28" s="55">
        <v>0</v>
      </c>
      <c r="F28" s="59">
        <v>0</v>
      </c>
      <c r="G28" s="56">
        <f t="shared" si="0"/>
        <v>0</v>
      </c>
      <c r="H28" s="57">
        <f t="shared" si="1"/>
        <v>0</v>
      </c>
      <c r="I28" s="84">
        <f t="shared" si="2"/>
        <v>0</v>
      </c>
      <c r="J28" s="49"/>
      <c r="K28" s="85">
        <v>0</v>
      </c>
      <c r="L28" s="85">
        <v>0</v>
      </c>
      <c r="M28" s="85">
        <v>0</v>
      </c>
    </row>
    <row r="29" spans="1:13" ht="15" customHeight="1" x14ac:dyDescent="0.4">
      <c r="A29" s="264"/>
      <c r="B29" s="264"/>
      <c r="C29" s="53" t="s">
        <v>153</v>
      </c>
      <c r="D29" s="55">
        <v>0</v>
      </c>
      <c r="E29" s="55">
        <v>0</v>
      </c>
      <c r="F29" s="59">
        <v>0</v>
      </c>
      <c r="G29" s="56">
        <f t="shared" si="0"/>
        <v>0</v>
      </c>
      <c r="H29" s="57">
        <f t="shared" si="1"/>
        <v>0</v>
      </c>
      <c r="I29" s="84">
        <f t="shared" si="2"/>
        <v>0</v>
      </c>
      <c r="J29" s="49"/>
      <c r="K29" s="85">
        <v>0</v>
      </c>
      <c r="L29" s="85">
        <v>0</v>
      </c>
      <c r="M29" s="85">
        <v>0</v>
      </c>
    </row>
    <row r="30" spans="1:13" ht="15" customHeight="1" x14ac:dyDescent="0.4">
      <c r="A30" s="264"/>
      <c r="B30" s="264"/>
      <c r="C30" s="53" t="s">
        <v>222</v>
      </c>
      <c r="D30" s="55">
        <v>0</v>
      </c>
      <c r="E30" s="55">
        <v>0</v>
      </c>
      <c r="F30" s="55">
        <v>0</v>
      </c>
      <c r="G30" s="56">
        <f t="shared" si="0"/>
        <v>0</v>
      </c>
      <c r="H30" s="57">
        <f t="shared" si="1"/>
        <v>0</v>
      </c>
      <c r="I30" s="84">
        <f t="shared" si="2"/>
        <v>0</v>
      </c>
      <c r="J30" s="49"/>
      <c r="K30" s="85">
        <v>0</v>
      </c>
      <c r="L30" s="85">
        <v>0</v>
      </c>
      <c r="M30" s="85">
        <v>0</v>
      </c>
    </row>
    <row r="31" spans="1:13" ht="15" customHeight="1" x14ac:dyDescent="0.4">
      <c r="A31" s="60"/>
      <c r="B31" s="61" t="s">
        <v>196</v>
      </c>
      <c r="C31" s="61"/>
      <c r="D31" s="62">
        <f>SUM(D7:D30)</f>
        <v>171.45</v>
      </c>
      <c r="E31" s="62">
        <f t="shared" ref="E31:F31" si="3">SUM(E7:E30)</f>
        <v>205.82</v>
      </c>
      <c r="F31" s="62">
        <f t="shared" si="3"/>
        <v>344.27</v>
      </c>
      <c r="G31" s="62">
        <f t="shared" si="0"/>
        <v>33</v>
      </c>
      <c r="H31" s="62">
        <f>SUM(H7:H30)</f>
        <v>3289.66</v>
      </c>
      <c r="I31" s="87">
        <f t="shared" si="2"/>
        <v>-3256.66</v>
      </c>
      <c r="J31" s="88">
        <f>SUM(J7:J27)</f>
        <v>0</v>
      </c>
      <c r="K31" s="85">
        <v>763.55</v>
      </c>
      <c r="L31" s="85">
        <v>2545.9699999999998</v>
      </c>
      <c r="M31" s="85">
        <f>SUM(M7:M30)</f>
        <v>1359.34</v>
      </c>
    </row>
    <row r="32" spans="1:13" ht="15" customHeight="1" x14ac:dyDescent="0.4">
      <c r="D32" s="63"/>
      <c r="E32" s="63"/>
      <c r="F32" s="63"/>
      <c r="G32" s="63"/>
      <c r="H32" s="44"/>
      <c r="I32" s="44"/>
    </row>
    <row r="33" spans="3:12" ht="20.100000000000001" customHeight="1" x14ac:dyDescent="0.4">
      <c r="F33" s="64"/>
    </row>
    <row r="34" spans="3:12" ht="39" customHeight="1" x14ac:dyDescent="0.4">
      <c r="C34" s="65"/>
      <c r="D34" s="66"/>
      <c r="E34" s="66"/>
      <c r="F34" s="66"/>
      <c r="G34" s="66"/>
      <c r="H34" s="66"/>
      <c r="I34" s="66"/>
      <c r="J34" s="65"/>
      <c r="K34" s="65"/>
      <c r="L34" s="65"/>
    </row>
    <row r="35" spans="3:12" ht="20.100000000000001" customHeight="1" x14ac:dyDescent="0.4">
      <c r="C35" s="67"/>
      <c r="D35" s="68"/>
      <c r="E35" s="68"/>
      <c r="F35" s="68"/>
      <c r="G35" s="68"/>
      <c r="H35" s="68"/>
      <c r="I35" s="68"/>
      <c r="J35" s="65"/>
      <c r="K35" s="65"/>
      <c r="L35" s="65"/>
    </row>
    <row r="36" spans="3:12" ht="20.100000000000001" customHeight="1" x14ac:dyDescent="0.4">
      <c r="C36" s="67"/>
      <c r="D36" s="68"/>
      <c r="E36" s="68"/>
      <c r="F36" s="68"/>
      <c r="G36" s="68"/>
      <c r="H36" s="68"/>
      <c r="I36" s="68"/>
      <c r="J36" s="65"/>
      <c r="K36" s="65"/>
      <c r="L36" s="65"/>
    </row>
    <row r="37" spans="3:12" ht="20.100000000000001" customHeight="1" x14ac:dyDescent="0.4">
      <c r="C37" s="67"/>
      <c r="D37" s="68"/>
      <c r="E37" s="68"/>
      <c r="F37" s="68"/>
      <c r="G37" s="68"/>
      <c r="H37" s="68"/>
      <c r="I37" s="68"/>
      <c r="J37" s="65"/>
      <c r="K37" s="65"/>
      <c r="L37" s="65"/>
    </row>
    <row r="38" spans="3:12" ht="20.100000000000001" customHeight="1" x14ac:dyDescent="0.4">
      <c r="C38" s="69"/>
      <c r="D38" s="64"/>
      <c r="E38" s="64"/>
      <c r="F38" s="64"/>
      <c r="G38" s="64"/>
      <c r="H38" s="64"/>
      <c r="I38" s="64"/>
    </row>
    <row r="39" spans="3:12" ht="20.100000000000001" customHeight="1" x14ac:dyDescent="0.4">
      <c r="C39" s="69"/>
      <c r="D39" s="64"/>
      <c r="E39" s="64"/>
      <c r="F39" s="64"/>
      <c r="G39" s="64"/>
      <c r="H39" s="64"/>
      <c r="I39" s="64"/>
    </row>
    <row r="40" spans="3:12" ht="20.100000000000001" customHeight="1" x14ac:dyDescent="0.4">
      <c r="C40" s="69"/>
      <c r="D40" s="64"/>
      <c r="E40" s="64"/>
      <c r="F40" s="64"/>
      <c r="G40" s="64"/>
      <c r="H40" s="64"/>
      <c r="I40" s="64"/>
    </row>
    <row r="41" spans="3:12" ht="20.100000000000001" customHeight="1" x14ac:dyDescent="0.4">
      <c r="C41" s="69"/>
      <c r="D41" s="64"/>
      <c r="E41" s="64"/>
      <c r="F41" s="64"/>
      <c r="G41" s="64"/>
      <c r="H41" s="64"/>
      <c r="I41" s="64"/>
    </row>
    <row r="42" spans="3:12" ht="20.100000000000001" customHeight="1" x14ac:dyDescent="0.4">
      <c r="C42" s="69"/>
      <c r="D42" s="64"/>
      <c r="E42" s="64"/>
      <c r="F42" s="64"/>
      <c r="G42" s="64"/>
      <c r="H42" s="64"/>
      <c r="I42" s="64"/>
    </row>
    <row r="43" spans="3:12" ht="20.100000000000001" customHeight="1" x14ac:dyDescent="0.4">
      <c r="C43" s="69"/>
      <c r="D43" s="64"/>
      <c r="E43" s="64"/>
      <c r="F43" s="64"/>
      <c r="G43" s="64"/>
      <c r="H43" s="64"/>
      <c r="I43" s="64"/>
    </row>
    <row r="44" spans="3:12" ht="20.100000000000001" customHeight="1" x14ac:dyDescent="0.4">
      <c r="C44" s="69"/>
      <c r="D44" s="64"/>
      <c r="E44" s="64"/>
      <c r="F44" s="64"/>
      <c r="G44" s="64"/>
      <c r="H44" s="64"/>
      <c r="I44" s="64"/>
    </row>
    <row r="45" spans="3:12" ht="20.100000000000001" customHeight="1" x14ac:dyDescent="0.4">
      <c r="C45" s="69"/>
      <c r="D45" s="64"/>
      <c r="E45" s="64"/>
      <c r="F45" s="64"/>
      <c r="G45" s="64"/>
      <c r="H45" s="64"/>
      <c r="I45" s="64"/>
    </row>
    <row r="46" spans="3:12" ht="20.100000000000001" customHeight="1" x14ac:dyDescent="0.4">
      <c r="C46" s="69"/>
      <c r="D46" s="64"/>
      <c r="E46" s="64"/>
      <c r="F46" s="64"/>
      <c r="G46" s="64"/>
      <c r="H46" s="64"/>
      <c r="I46" s="64"/>
    </row>
    <row r="48" spans="3:12" ht="20.100000000000001" customHeight="1" x14ac:dyDescent="0.4">
      <c r="D48" s="64"/>
      <c r="E48" s="64"/>
      <c r="F48" s="64"/>
      <c r="G48" s="64"/>
      <c r="H48" s="64"/>
      <c r="I48" s="64"/>
    </row>
    <row r="49" spans="3:9" ht="20.100000000000001" customHeight="1" x14ac:dyDescent="0.4">
      <c r="D49" s="64"/>
      <c r="E49" s="64"/>
      <c r="F49" s="64"/>
      <c r="G49" s="64"/>
      <c r="H49" s="64"/>
      <c r="I49" s="64"/>
    </row>
    <row r="50" spans="3:9" ht="20.100000000000001" customHeight="1" x14ac:dyDescent="0.4">
      <c r="D50" s="64"/>
      <c r="E50" s="64"/>
      <c r="F50" s="64"/>
      <c r="G50" s="64"/>
      <c r="H50" s="64"/>
      <c r="I50" s="64"/>
    </row>
    <row r="51" spans="3:9" ht="34.5" customHeight="1" x14ac:dyDescent="0.4">
      <c r="C51" s="70"/>
      <c r="D51" s="71"/>
      <c r="E51" s="71"/>
      <c r="F51" s="71"/>
      <c r="G51" s="71"/>
      <c r="H51" s="72"/>
      <c r="I51" s="89"/>
    </row>
    <row r="52" spans="3:9" ht="20.100000000000001" customHeight="1" x14ac:dyDescent="0.4">
      <c r="C52" s="73"/>
      <c r="D52" s="74"/>
      <c r="E52" s="75"/>
      <c r="F52" s="75"/>
      <c r="G52" s="74"/>
      <c r="H52" s="74"/>
      <c r="I52" s="90"/>
    </row>
    <row r="53" spans="3:9" ht="20.100000000000001" customHeight="1" x14ac:dyDescent="0.4">
      <c r="C53" s="73"/>
      <c r="D53" s="74"/>
      <c r="E53" s="75"/>
      <c r="F53" s="75"/>
      <c r="G53" s="74"/>
      <c r="H53" s="76"/>
      <c r="I53" s="90"/>
    </row>
    <row r="54" spans="3:9" ht="20.100000000000001" customHeight="1" x14ac:dyDescent="0.4">
      <c r="C54" s="73"/>
      <c r="D54" s="76"/>
      <c r="E54" s="77"/>
      <c r="F54" s="77"/>
      <c r="G54" s="74"/>
      <c r="H54" s="76"/>
      <c r="I54" s="90"/>
    </row>
    <row r="55" spans="3:9" ht="20.100000000000001" customHeight="1" x14ac:dyDescent="0.4">
      <c r="C55" s="78"/>
      <c r="D55" s="74"/>
      <c r="E55" s="75"/>
      <c r="F55" s="75"/>
      <c r="G55" s="74"/>
      <c r="H55" s="74"/>
      <c r="I55" s="90"/>
    </row>
    <row r="56" spans="3:9" ht="20.100000000000001" customHeight="1" x14ac:dyDescent="0.4">
      <c r="C56" s="78"/>
      <c r="D56" s="74"/>
      <c r="E56" s="75"/>
      <c r="F56" s="75"/>
      <c r="G56" s="74"/>
      <c r="H56" s="74"/>
      <c r="I56" s="90"/>
    </row>
    <row r="57" spans="3:9" ht="20.100000000000001" customHeight="1" x14ac:dyDescent="0.4">
      <c r="C57" s="78"/>
      <c r="D57" s="74"/>
      <c r="E57" s="75"/>
      <c r="F57" s="75"/>
      <c r="G57" s="74"/>
      <c r="H57" s="74"/>
      <c r="I57" s="90"/>
    </row>
    <row r="58" spans="3:9" ht="20.100000000000001" customHeight="1" x14ac:dyDescent="0.4">
      <c r="C58" s="78"/>
      <c r="D58" s="74"/>
      <c r="E58" s="75"/>
      <c r="F58" s="75"/>
      <c r="G58" s="74"/>
      <c r="H58" s="74"/>
      <c r="I58" s="90"/>
    </row>
    <row r="59" spans="3:9" ht="20.100000000000001" customHeight="1" x14ac:dyDescent="0.4">
      <c r="C59" s="78"/>
      <c r="D59" s="74"/>
      <c r="E59" s="75"/>
      <c r="F59" s="75"/>
      <c r="G59" s="74"/>
      <c r="H59" s="74"/>
      <c r="I59" s="90"/>
    </row>
    <row r="60" spans="3:9" ht="20.100000000000001" customHeight="1" x14ac:dyDescent="0.4">
      <c r="C60" s="78"/>
      <c r="D60" s="74"/>
      <c r="E60" s="75"/>
      <c r="F60" s="75"/>
      <c r="G60" s="74"/>
      <c r="H60" s="74"/>
      <c r="I60" s="90"/>
    </row>
    <row r="61" spans="3:9" ht="20.100000000000001" customHeight="1" x14ac:dyDescent="0.4">
      <c r="C61" s="78"/>
      <c r="D61" s="74"/>
      <c r="E61" s="75"/>
      <c r="F61" s="75"/>
      <c r="G61" s="74"/>
      <c r="H61" s="74"/>
      <c r="I61" s="90"/>
    </row>
    <row r="62" spans="3:9" ht="20.100000000000001" customHeight="1" x14ac:dyDescent="0.4">
      <c r="C62" s="78"/>
      <c r="D62" s="79"/>
      <c r="E62" s="75"/>
      <c r="F62" s="75"/>
      <c r="G62" s="74"/>
      <c r="H62" s="74"/>
      <c r="I62" s="90"/>
    </row>
    <row r="63" spans="3:9" ht="20.100000000000001" customHeight="1" x14ac:dyDescent="0.4">
      <c r="C63" s="78"/>
      <c r="D63" s="74"/>
      <c r="E63" s="75"/>
      <c r="F63" s="75"/>
      <c r="G63" s="74"/>
      <c r="H63" s="74"/>
      <c r="I63" s="90"/>
    </row>
    <row r="67" spans="3:10" ht="31.5" customHeight="1" x14ac:dyDescent="0.4">
      <c r="C67" s="70"/>
      <c r="D67" s="71"/>
      <c r="E67" s="71"/>
      <c r="F67" s="71"/>
      <c r="G67" s="71"/>
      <c r="H67" s="72"/>
      <c r="I67" s="89"/>
    </row>
    <row r="68" spans="3:10" ht="20.100000000000001" customHeight="1" x14ac:dyDescent="0.4">
      <c r="C68" s="73"/>
      <c r="D68" s="74"/>
      <c r="E68" s="91"/>
      <c r="F68" s="91"/>
      <c r="G68" s="75"/>
      <c r="H68" s="75"/>
      <c r="I68" s="92"/>
      <c r="J68" s="93"/>
    </row>
    <row r="69" spans="3:10" ht="20.100000000000001" customHeight="1" x14ac:dyDescent="0.4">
      <c r="C69" s="73"/>
      <c r="D69" s="74"/>
      <c r="E69" s="91"/>
      <c r="F69" s="91"/>
      <c r="G69" s="75"/>
      <c r="H69" s="75"/>
      <c r="I69" s="92"/>
      <c r="J69" s="93"/>
    </row>
    <row r="70" spans="3:10" ht="20.100000000000001" customHeight="1" x14ac:dyDescent="0.4">
      <c r="C70" s="73"/>
      <c r="D70" s="76"/>
      <c r="E70" s="91"/>
      <c r="F70" s="91"/>
      <c r="G70" s="75"/>
      <c r="H70" s="77"/>
      <c r="I70" s="92"/>
      <c r="J70" s="93"/>
    </row>
    <row r="71" spans="3:10" ht="20.100000000000001" customHeight="1" x14ac:dyDescent="0.4">
      <c r="C71" s="78"/>
      <c r="D71" s="74"/>
      <c r="E71" s="91"/>
      <c r="F71" s="91"/>
      <c r="G71" s="75"/>
      <c r="H71" s="75"/>
      <c r="I71" s="92"/>
      <c r="J71" s="93"/>
    </row>
    <row r="72" spans="3:10" ht="20.100000000000001" customHeight="1" x14ac:dyDescent="0.4">
      <c r="C72" s="78"/>
      <c r="D72" s="74"/>
      <c r="E72" s="91"/>
      <c r="F72" s="91"/>
      <c r="G72" s="75"/>
      <c r="H72" s="75"/>
      <c r="I72" s="92"/>
      <c r="J72" s="93"/>
    </row>
    <row r="73" spans="3:10" ht="20.100000000000001" customHeight="1" x14ac:dyDescent="0.4">
      <c r="C73" s="78"/>
      <c r="D73" s="74"/>
      <c r="E73" s="91"/>
      <c r="F73" s="91"/>
      <c r="G73" s="75"/>
      <c r="H73" s="75"/>
      <c r="I73" s="92"/>
      <c r="J73" s="93"/>
    </row>
    <row r="74" spans="3:10" ht="20.100000000000001" customHeight="1" x14ac:dyDescent="0.4">
      <c r="C74" s="78"/>
      <c r="D74" s="74"/>
      <c r="E74" s="91"/>
      <c r="F74" s="91"/>
      <c r="G74" s="75"/>
      <c r="H74" s="75"/>
      <c r="I74" s="92"/>
      <c r="J74" s="93"/>
    </row>
    <row r="75" spans="3:10" ht="20.100000000000001" customHeight="1" x14ac:dyDescent="0.4">
      <c r="C75" s="78"/>
      <c r="D75" s="74"/>
      <c r="E75" s="91"/>
      <c r="F75" s="91"/>
      <c r="G75" s="75"/>
      <c r="H75" s="75"/>
      <c r="I75" s="92"/>
      <c r="J75" s="93"/>
    </row>
    <row r="76" spans="3:10" ht="20.100000000000001" customHeight="1" x14ac:dyDescent="0.4">
      <c r="C76" s="78"/>
      <c r="D76" s="74"/>
      <c r="E76" s="91"/>
      <c r="F76" s="91"/>
      <c r="G76" s="75"/>
      <c r="H76" s="75"/>
      <c r="I76" s="92"/>
      <c r="J76" s="93"/>
    </row>
    <row r="77" spans="3:10" ht="20.100000000000001" customHeight="1" x14ac:dyDescent="0.4">
      <c r="C77" s="78"/>
      <c r="D77" s="74"/>
      <c r="E77" s="91"/>
      <c r="F77" s="91"/>
      <c r="G77" s="75"/>
      <c r="H77" s="75"/>
      <c r="I77" s="92"/>
      <c r="J77" s="93"/>
    </row>
    <row r="78" spans="3:10" ht="20.100000000000001" customHeight="1" x14ac:dyDescent="0.4">
      <c r="C78" s="78"/>
      <c r="D78" s="79"/>
      <c r="E78" s="91"/>
      <c r="F78" s="91"/>
      <c r="G78" s="75"/>
      <c r="H78" s="75"/>
      <c r="I78" s="92"/>
      <c r="J78" s="93"/>
    </row>
    <row r="79" spans="3:10" ht="20.100000000000001" customHeight="1" x14ac:dyDescent="0.4">
      <c r="C79" s="78"/>
      <c r="D79" s="74"/>
      <c r="E79" s="91"/>
      <c r="F79" s="91"/>
      <c r="G79" s="75"/>
      <c r="H79" s="75"/>
      <c r="I79" s="92"/>
      <c r="J79" s="93"/>
    </row>
  </sheetData>
  <autoFilter ref="A6:WVL31" xr:uid="{00000000-0009-0000-0000-000006000000}"/>
  <mergeCells count="21">
    <mergeCell ref="A14:A15"/>
    <mergeCell ref="A17:A19"/>
    <mergeCell ref="A20:A27"/>
    <mergeCell ref="A28:A30"/>
    <mergeCell ref="B5:B6"/>
    <mergeCell ref="B7:B8"/>
    <mergeCell ref="B9:B10"/>
    <mergeCell ref="B11:B13"/>
    <mergeCell ref="B14:B15"/>
    <mergeCell ref="B17:B19"/>
    <mergeCell ref="B20:B22"/>
    <mergeCell ref="B23:B25"/>
    <mergeCell ref="B26:B27"/>
    <mergeCell ref="B28:B30"/>
    <mergeCell ref="A2:J2"/>
    <mergeCell ref="A5:A6"/>
    <mergeCell ref="A7:A8"/>
    <mergeCell ref="A9:A10"/>
    <mergeCell ref="A11:A13"/>
    <mergeCell ref="C5:C6"/>
    <mergeCell ref="J5:J6"/>
  </mergeCells>
  <phoneticPr fontId="25" type="noConversion"/>
  <printOptions horizontalCentered="1"/>
  <pageMargins left="0.196850393700787" right="0.196850393700787" top="0.59055118110236204" bottom="0.39370078740157499" header="0.31496062992126" footer="0.23622047244094499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VS74"/>
  <sheetViews>
    <sheetView view="pageBreakPreview" zoomScaleNormal="100" zoomScaleSheetLayoutView="100" workbookViewId="0">
      <pane xSplit="1" ySplit="5" topLeftCell="B48" activePane="bottomRight" state="frozen"/>
      <selection pane="topRight"/>
      <selection pane="bottomLeft"/>
      <selection pane="bottomRight" activeCell="D6" sqref="D6"/>
    </sheetView>
  </sheetViews>
  <sheetFormatPr defaultColWidth="9" defaultRowHeight="15.75" x14ac:dyDescent="0.4"/>
  <cols>
    <col min="1" max="1" width="7.625" style="11" customWidth="1"/>
    <col min="2" max="3" width="9.75" style="11" customWidth="1"/>
    <col min="4" max="4" width="8" style="11" customWidth="1"/>
    <col min="5" max="5" width="10.375" style="12" bestFit="1" customWidth="1"/>
    <col min="6" max="7" width="12.375" style="13" bestFit="1" customWidth="1"/>
    <col min="8" max="8" width="9.75" style="13" bestFit="1" customWidth="1"/>
    <col min="9" max="9" width="8.75" style="14" bestFit="1" customWidth="1"/>
    <col min="10" max="10" width="13.75" style="11" customWidth="1"/>
    <col min="11" max="11" width="10.25" style="11" customWidth="1"/>
    <col min="12" max="254" width="9" style="11"/>
    <col min="255" max="255" width="19.75" style="11" customWidth="1"/>
    <col min="256" max="257" width="9.75" style="11" customWidth="1"/>
    <col min="258" max="258" width="8" style="11" customWidth="1"/>
    <col min="259" max="259" width="15.25" style="11" customWidth="1"/>
    <col min="260" max="261" width="16.75" style="11" customWidth="1"/>
    <col min="262" max="262" width="15.25" style="11" customWidth="1"/>
    <col min="263" max="263" width="11.5" style="11" customWidth="1"/>
    <col min="264" max="265" width="9" style="11" hidden="1" customWidth="1"/>
    <col min="266" max="266" width="13.75" style="11" customWidth="1"/>
    <col min="267" max="267" width="10.25" style="11" customWidth="1"/>
    <col min="268" max="510" width="9" style="11"/>
    <col min="511" max="511" width="19.75" style="11" customWidth="1"/>
    <col min="512" max="513" width="9.75" style="11" customWidth="1"/>
    <col min="514" max="514" width="8" style="11" customWidth="1"/>
    <col min="515" max="515" width="15.25" style="11" customWidth="1"/>
    <col min="516" max="517" width="16.75" style="11" customWidth="1"/>
    <col min="518" max="518" width="15.25" style="11" customWidth="1"/>
    <col min="519" max="519" width="11.5" style="11" customWidth="1"/>
    <col min="520" max="521" width="9" style="11" hidden="1" customWidth="1"/>
    <col min="522" max="522" width="13.75" style="11" customWidth="1"/>
    <col min="523" max="523" width="10.25" style="11" customWidth="1"/>
    <col min="524" max="766" width="9" style="11"/>
    <col min="767" max="767" width="19.75" style="11" customWidth="1"/>
    <col min="768" max="769" width="9.75" style="11" customWidth="1"/>
    <col min="770" max="770" width="8" style="11" customWidth="1"/>
    <col min="771" max="771" width="15.25" style="11" customWidth="1"/>
    <col min="772" max="773" width="16.75" style="11" customWidth="1"/>
    <col min="774" max="774" width="15.25" style="11" customWidth="1"/>
    <col min="775" max="775" width="11.5" style="11" customWidth="1"/>
    <col min="776" max="777" width="9" style="11" hidden="1" customWidth="1"/>
    <col min="778" max="778" width="13.75" style="11" customWidth="1"/>
    <col min="779" max="779" width="10.25" style="11" customWidth="1"/>
    <col min="780" max="1022" width="9" style="11"/>
    <col min="1023" max="1023" width="19.75" style="11" customWidth="1"/>
    <col min="1024" max="1025" width="9.75" style="11" customWidth="1"/>
    <col min="1026" max="1026" width="8" style="11" customWidth="1"/>
    <col min="1027" max="1027" width="15.25" style="11" customWidth="1"/>
    <col min="1028" max="1029" width="16.75" style="11" customWidth="1"/>
    <col min="1030" max="1030" width="15.25" style="11" customWidth="1"/>
    <col min="1031" max="1031" width="11.5" style="11" customWidth="1"/>
    <col min="1032" max="1033" width="9" style="11" hidden="1" customWidth="1"/>
    <col min="1034" max="1034" width="13.75" style="11" customWidth="1"/>
    <col min="1035" max="1035" width="10.25" style="11" customWidth="1"/>
    <col min="1036" max="1278" width="9" style="11"/>
    <col min="1279" max="1279" width="19.75" style="11" customWidth="1"/>
    <col min="1280" max="1281" width="9.75" style="11" customWidth="1"/>
    <col min="1282" max="1282" width="8" style="11" customWidth="1"/>
    <col min="1283" max="1283" width="15.25" style="11" customWidth="1"/>
    <col min="1284" max="1285" width="16.75" style="11" customWidth="1"/>
    <col min="1286" max="1286" width="15.25" style="11" customWidth="1"/>
    <col min="1287" max="1287" width="11.5" style="11" customWidth="1"/>
    <col min="1288" max="1289" width="9" style="11" hidden="1" customWidth="1"/>
    <col min="1290" max="1290" width="13.75" style="11" customWidth="1"/>
    <col min="1291" max="1291" width="10.25" style="11" customWidth="1"/>
    <col min="1292" max="1534" width="9" style="11"/>
    <col min="1535" max="1535" width="19.75" style="11" customWidth="1"/>
    <col min="1536" max="1537" width="9.75" style="11" customWidth="1"/>
    <col min="1538" max="1538" width="8" style="11" customWidth="1"/>
    <col min="1539" max="1539" width="15.25" style="11" customWidth="1"/>
    <col min="1540" max="1541" width="16.75" style="11" customWidth="1"/>
    <col min="1542" max="1542" width="15.25" style="11" customWidth="1"/>
    <col min="1543" max="1543" width="11.5" style="11" customWidth="1"/>
    <col min="1544" max="1545" width="9" style="11" hidden="1" customWidth="1"/>
    <col min="1546" max="1546" width="13.75" style="11" customWidth="1"/>
    <col min="1547" max="1547" width="10.25" style="11" customWidth="1"/>
    <col min="1548" max="1790" width="9" style="11"/>
    <col min="1791" max="1791" width="19.75" style="11" customWidth="1"/>
    <col min="1792" max="1793" width="9.75" style="11" customWidth="1"/>
    <col min="1794" max="1794" width="8" style="11" customWidth="1"/>
    <col min="1795" max="1795" width="15.25" style="11" customWidth="1"/>
    <col min="1796" max="1797" width="16.75" style="11" customWidth="1"/>
    <col min="1798" max="1798" width="15.25" style="11" customWidth="1"/>
    <col min="1799" max="1799" width="11.5" style="11" customWidth="1"/>
    <col min="1800" max="1801" width="9" style="11" hidden="1" customWidth="1"/>
    <col min="1802" max="1802" width="13.75" style="11" customWidth="1"/>
    <col min="1803" max="1803" width="10.25" style="11" customWidth="1"/>
    <col min="1804" max="2046" width="9" style="11"/>
    <col min="2047" max="2047" width="19.75" style="11" customWidth="1"/>
    <col min="2048" max="2049" width="9.75" style="11" customWidth="1"/>
    <col min="2050" max="2050" width="8" style="11" customWidth="1"/>
    <col min="2051" max="2051" width="15.25" style="11" customWidth="1"/>
    <col min="2052" max="2053" width="16.75" style="11" customWidth="1"/>
    <col min="2054" max="2054" width="15.25" style="11" customWidth="1"/>
    <col min="2055" max="2055" width="11.5" style="11" customWidth="1"/>
    <col min="2056" max="2057" width="9" style="11" hidden="1" customWidth="1"/>
    <col min="2058" max="2058" width="13.75" style="11" customWidth="1"/>
    <col min="2059" max="2059" width="10.25" style="11" customWidth="1"/>
    <col min="2060" max="2302" width="9" style="11"/>
    <col min="2303" max="2303" width="19.75" style="11" customWidth="1"/>
    <col min="2304" max="2305" width="9.75" style="11" customWidth="1"/>
    <col min="2306" max="2306" width="8" style="11" customWidth="1"/>
    <col min="2307" max="2307" width="15.25" style="11" customWidth="1"/>
    <col min="2308" max="2309" width="16.75" style="11" customWidth="1"/>
    <col min="2310" max="2310" width="15.25" style="11" customWidth="1"/>
    <col min="2311" max="2311" width="11.5" style="11" customWidth="1"/>
    <col min="2312" max="2313" width="9" style="11" hidden="1" customWidth="1"/>
    <col min="2314" max="2314" width="13.75" style="11" customWidth="1"/>
    <col min="2315" max="2315" width="10.25" style="11" customWidth="1"/>
    <col min="2316" max="2558" width="9" style="11"/>
    <col min="2559" max="2559" width="19.75" style="11" customWidth="1"/>
    <col min="2560" max="2561" width="9.75" style="11" customWidth="1"/>
    <col min="2562" max="2562" width="8" style="11" customWidth="1"/>
    <col min="2563" max="2563" width="15.25" style="11" customWidth="1"/>
    <col min="2564" max="2565" width="16.75" style="11" customWidth="1"/>
    <col min="2566" max="2566" width="15.25" style="11" customWidth="1"/>
    <col min="2567" max="2567" width="11.5" style="11" customWidth="1"/>
    <col min="2568" max="2569" width="9" style="11" hidden="1" customWidth="1"/>
    <col min="2570" max="2570" width="13.75" style="11" customWidth="1"/>
    <col min="2571" max="2571" width="10.25" style="11" customWidth="1"/>
    <col min="2572" max="2814" width="9" style="11"/>
    <col min="2815" max="2815" width="19.75" style="11" customWidth="1"/>
    <col min="2816" max="2817" width="9.75" style="11" customWidth="1"/>
    <col min="2818" max="2818" width="8" style="11" customWidth="1"/>
    <col min="2819" max="2819" width="15.25" style="11" customWidth="1"/>
    <col min="2820" max="2821" width="16.75" style="11" customWidth="1"/>
    <col min="2822" max="2822" width="15.25" style="11" customWidth="1"/>
    <col min="2823" max="2823" width="11.5" style="11" customWidth="1"/>
    <col min="2824" max="2825" width="9" style="11" hidden="1" customWidth="1"/>
    <col min="2826" max="2826" width="13.75" style="11" customWidth="1"/>
    <col min="2827" max="2827" width="10.25" style="11" customWidth="1"/>
    <col min="2828" max="3070" width="9" style="11"/>
    <col min="3071" max="3071" width="19.75" style="11" customWidth="1"/>
    <col min="3072" max="3073" width="9.75" style="11" customWidth="1"/>
    <col min="3074" max="3074" width="8" style="11" customWidth="1"/>
    <col min="3075" max="3075" width="15.25" style="11" customWidth="1"/>
    <col min="3076" max="3077" width="16.75" style="11" customWidth="1"/>
    <col min="3078" max="3078" width="15.25" style="11" customWidth="1"/>
    <col min="3079" max="3079" width="11.5" style="11" customWidth="1"/>
    <col min="3080" max="3081" width="9" style="11" hidden="1" customWidth="1"/>
    <col min="3082" max="3082" width="13.75" style="11" customWidth="1"/>
    <col min="3083" max="3083" width="10.25" style="11" customWidth="1"/>
    <col min="3084" max="3326" width="9" style="11"/>
    <col min="3327" max="3327" width="19.75" style="11" customWidth="1"/>
    <col min="3328" max="3329" width="9.75" style="11" customWidth="1"/>
    <col min="3330" max="3330" width="8" style="11" customWidth="1"/>
    <col min="3331" max="3331" width="15.25" style="11" customWidth="1"/>
    <col min="3332" max="3333" width="16.75" style="11" customWidth="1"/>
    <col min="3334" max="3334" width="15.25" style="11" customWidth="1"/>
    <col min="3335" max="3335" width="11.5" style="11" customWidth="1"/>
    <col min="3336" max="3337" width="9" style="11" hidden="1" customWidth="1"/>
    <col min="3338" max="3338" width="13.75" style="11" customWidth="1"/>
    <col min="3339" max="3339" width="10.25" style="11" customWidth="1"/>
    <col min="3340" max="3582" width="9" style="11"/>
    <col min="3583" max="3583" width="19.75" style="11" customWidth="1"/>
    <col min="3584" max="3585" width="9.75" style="11" customWidth="1"/>
    <col min="3586" max="3586" width="8" style="11" customWidth="1"/>
    <col min="3587" max="3587" width="15.25" style="11" customWidth="1"/>
    <col min="3588" max="3589" width="16.75" style="11" customWidth="1"/>
    <col min="3590" max="3590" width="15.25" style="11" customWidth="1"/>
    <col min="3591" max="3591" width="11.5" style="11" customWidth="1"/>
    <col min="3592" max="3593" width="9" style="11" hidden="1" customWidth="1"/>
    <col min="3594" max="3594" width="13.75" style="11" customWidth="1"/>
    <col min="3595" max="3595" width="10.25" style="11" customWidth="1"/>
    <col min="3596" max="3838" width="9" style="11"/>
    <col min="3839" max="3839" width="19.75" style="11" customWidth="1"/>
    <col min="3840" max="3841" width="9.75" style="11" customWidth="1"/>
    <col min="3842" max="3842" width="8" style="11" customWidth="1"/>
    <col min="3843" max="3843" width="15.25" style="11" customWidth="1"/>
    <col min="3844" max="3845" width="16.75" style="11" customWidth="1"/>
    <col min="3846" max="3846" width="15.25" style="11" customWidth="1"/>
    <col min="3847" max="3847" width="11.5" style="11" customWidth="1"/>
    <col min="3848" max="3849" width="9" style="11" hidden="1" customWidth="1"/>
    <col min="3850" max="3850" width="13.75" style="11" customWidth="1"/>
    <col min="3851" max="3851" width="10.25" style="11" customWidth="1"/>
    <col min="3852" max="4094" width="9" style="11"/>
    <col min="4095" max="4095" width="19.75" style="11" customWidth="1"/>
    <col min="4096" max="4097" width="9.75" style="11" customWidth="1"/>
    <col min="4098" max="4098" width="8" style="11" customWidth="1"/>
    <col min="4099" max="4099" width="15.25" style="11" customWidth="1"/>
    <col min="4100" max="4101" width="16.75" style="11" customWidth="1"/>
    <col min="4102" max="4102" width="15.25" style="11" customWidth="1"/>
    <col min="4103" max="4103" width="11.5" style="11" customWidth="1"/>
    <col min="4104" max="4105" width="9" style="11" hidden="1" customWidth="1"/>
    <col min="4106" max="4106" width="13.75" style="11" customWidth="1"/>
    <col min="4107" max="4107" width="10.25" style="11" customWidth="1"/>
    <col min="4108" max="4350" width="9" style="11"/>
    <col min="4351" max="4351" width="19.75" style="11" customWidth="1"/>
    <col min="4352" max="4353" width="9.75" style="11" customWidth="1"/>
    <col min="4354" max="4354" width="8" style="11" customWidth="1"/>
    <col min="4355" max="4355" width="15.25" style="11" customWidth="1"/>
    <col min="4356" max="4357" width="16.75" style="11" customWidth="1"/>
    <col min="4358" max="4358" width="15.25" style="11" customWidth="1"/>
    <col min="4359" max="4359" width="11.5" style="11" customWidth="1"/>
    <col min="4360" max="4361" width="9" style="11" hidden="1" customWidth="1"/>
    <col min="4362" max="4362" width="13.75" style="11" customWidth="1"/>
    <col min="4363" max="4363" width="10.25" style="11" customWidth="1"/>
    <col min="4364" max="4606" width="9" style="11"/>
    <col min="4607" max="4607" width="19.75" style="11" customWidth="1"/>
    <col min="4608" max="4609" width="9.75" style="11" customWidth="1"/>
    <col min="4610" max="4610" width="8" style="11" customWidth="1"/>
    <col min="4611" max="4611" width="15.25" style="11" customWidth="1"/>
    <col min="4612" max="4613" width="16.75" style="11" customWidth="1"/>
    <col min="4614" max="4614" width="15.25" style="11" customWidth="1"/>
    <col min="4615" max="4615" width="11.5" style="11" customWidth="1"/>
    <col min="4616" max="4617" width="9" style="11" hidden="1" customWidth="1"/>
    <col min="4618" max="4618" width="13.75" style="11" customWidth="1"/>
    <col min="4619" max="4619" width="10.25" style="11" customWidth="1"/>
    <col min="4620" max="4862" width="9" style="11"/>
    <col min="4863" max="4863" width="19.75" style="11" customWidth="1"/>
    <col min="4864" max="4865" width="9.75" style="11" customWidth="1"/>
    <col min="4866" max="4866" width="8" style="11" customWidth="1"/>
    <col min="4867" max="4867" width="15.25" style="11" customWidth="1"/>
    <col min="4868" max="4869" width="16.75" style="11" customWidth="1"/>
    <col min="4870" max="4870" width="15.25" style="11" customWidth="1"/>
    <col min="4871" max="4871" width="11.5" style="11" customWidth="1"/>
    <col min="4872" max="4873" width="9" style="11" hidden="1" customWidth="1"/>
    <col min="4874" max="4874" width="13.75" style="11" customWidth="1"/>
    <col min="4875" max="4875" width="10.25" style="11" customWidth="1"/>
    <col min="4876" max="5118" width="9" style="11"/>
    <col min="5119" max="5119" width="19.75" style="11" customWidth="1"/>
    <col min="5120" max="5121" width="9.75" style="11" customWidth="1"/>
    <col min="5122" max="5122" width="8" style="11" customWidth="1"/>
    <col min="5123" max="5123" width="15.25" style="11" customWidth="1"/>
    <col min="5124" max="5125" width="16.75" style="11" customWidth="1"/>
    <col min="5126" max="5126" width="15.25" style="11" customWidth="1"/>
    <col min="5127" max="5127" width="11.5" style="11" customWidth="1"/>
    <col min="5128" max="5129" width="9" style="11" hidden="1" customWidth="1"/>
    <col min="5130" max="5130" width="13.75" style="11" customWidth="1"/>
    <col min="5131" max="5131" width="10.25" style="11" customWidth="1"/>
    <col min="5132" max="5374" width="9" style="11"/>
    <col min="5375" max="5375" width="19.75" style="11" customWidth="1"/>
    <col min="5376" max="5377" width="9.75" style="11" customWidth="1"/>
    <col min="5378" max="5378" width="8" style="11" customWidth="1"/>
    <col min="5379" max="5379" width="15.25" style="11" customWidth="1"/>
    <col min="5380" max="5381" width="16.75" style="11" customWidth="1"/>
    <col min="5382" max="5382" width="15.25" style="11" customWidth="1"/>
    <col min="5383" max="5383" width="11.5" style="11" customWidth="1"/>
    <col min="5384" max="5385" width="9" style="11" hidden="1" customWidth="1"/>
    <col min="5386" max="5386" width="13.75" style="11" customWidth="1"/>
    <col min="5387" max="5387" width="10.25" style="11" customWidth="1"/>
    <col min="5388" max="5630" width="9" style="11"/>
    <col min="5631" max="5631" width="19.75" style="11" customWidth="1"/>
    <col min="5632" max="5633" width="9.75" style="11" customWidth="1"/>
    <col min="5634" max="5634" width="8" style="11" customWidth="1"/>
    <col min="5635" max="5635" width="15.25" style="11" customWidth="1"/>
    <col min="5636" max="5637" width="16.75" style="11" customWidth="1"/>
    <col min="5638" max="5638" width="15.25" style="11" customWidth="1"/>
    <col min="5639" max="5639" width="11.5" style="11" customWidth="1"/>
    <col min="5640" max="5641" width="9" style="11" hidden="1" customWidth="1"/>
    <col min="5642" max="5642" width="13.75" style="11" customWidth="1"/>
    <col min="5643" max="5643" width="10.25" style="11" customWidth="1"/>
    <col min="5644" max="5886" width="9" style="11"/>
    <col min="5887" max="5887" width="19.75" style="11" customWidth="1"/>
    <col min="5888" max="5889" width="9.75" style="11" customWidth="1"/>
    <col min="5890" max="5890" width="8" style="11" customWidth="1"/>
    <col min="5891" max="5891" width="15.25" style="11" customWidth="1"/>
    <col min="5892" max="5893" width="16.75" style="11" customWidth="1"/>
    <col min="5894" max="5894" width="15.25" style="11" customWidth="1"/>
    <col min="5895" max="5895" width="11.5" style="11" customWidth="1"/>
    <col min="5896" max="5897" width="9" style="11" hidden="1" customWidth="1"/>
    <col min="5898" max="5898" width="13.75" style="11" customWidth="1"/>
    <col min="5899" max="5899" width="10.25" style="11" customWidth="1"/>
    <col min="5900" max="6142" width="9" style="11"/>
    <col min="6143" max="6143" width="19.75" style="11" customWidth="1"/>
    <col min="6144" max="6145" width="9.75" style="11" customWidth="1"/>
    <col min="6146" max="6146" width="8" style="11" customWidth="1"/>
    <col min="6147" max="6147" width="15.25" style="11" customWidth="1"/>
    <col min="6148" max="6149" width="16.75" style="11" customWidth="1"/>
    <col min="6150" max="6150" width="15.25" style="11" customWidth="1"/>
    <col min="6151" max="6151" width="11.5" style="11" customWidth="1"/>
    <col min="6152" max="6153" width="9" style="11" hidden="1" customWidth="1"/>
    <col min="6154" max="6154" width="13.75" style="11" customWidth="1"/>
    <col min="6155" max="6155" width="10.25" style="11" customWidth="1"/>
    <col min="6156" max="6398" width="9" style="11"/>
    <col min="6399" max="6399" width="19.75" style="11" customWidth="1"/>
    <col min="6400" max="6401" width="9.75" style="11" customWidth="1"/>
    <col min="6402" max="6402" width="8" style="11" customWidth="1"/>
    <col min="6403" max="6403" width="15.25" style="11" customWidth="1"/>
    <col min="6404" max="6405" width="16.75" style="11" customWidth="1"/>
    <col min="6406" max="6406" width="15.25" style="11" customWidth="1"/>
    <col min="6407" max="6407" width="11.5" style="11" customWidth="1"/>
    <col min="6408" max="6409" width="9" style="11" hidden="1" customWidth="1"/>
    <col min="6410" max="6410" width="13.75" style="11" customWidth="1"/>
    <col min="6411" max="6411" width="10.25" style="11" customWidth="1"/>
    <col min="6412" max="6654" width="9" style="11"/>
    <col min="6655" max="6655" width="19.75" style="11" customWidth="1"/>
    <col min="6656" max="6657" width="9.75" style="11" customWidth="1"/>
    <col min="6658" max="6658" width="8" style="11" customWidth="1"/>
    <col min="6659" max="6659" width="15.25" style="11" customWidth="1"/>
    <col min="6660" max="6661" width="16.75" style="11" customWidth="1"/>
    <col min="6662" max="6662" width="15.25" style="11" customWidth="1"/>
    <col min="6663" max="6663" width="11.5" style="11" customWidth="1"/>
    <col min="6664" max="6665" width="9" style="11" hidden="1" customWidth="1"/>
    <col min="6666" max="6666" width="13.75" style="11" customWidth="1"/>
    <col min="6667" max="6667" width="10.25" style="11" customWidth="1"/>
    <col min="6668" max="6910" width="9" style="11"/>
    <col min="6911" max="6911" width="19.75" style="11" customWidth="1"/>
    <col min="6912" max="6913" width="9.75" style="11" customWidth="1"/>
    <col min="6914" max="6914" width="8" style="11" customWidth="1"/>
    <col min="6915" max="6915" width="15.25" style="11" customWidth="1"/>
    <col min="6916" max="6917" width="16.75" style="11" customWidth="1"/>
    <col min="6918" max="6918" width="15.25" style="11" customWidth="1"/>
    <col min="6919" max="6919" width="11.5" style="11" customWidth="1"/>
    <col min="6920" max="6921" width="9" style="11" hidden="1" customWidth="1"/>
    <col min="6922" max="6922" width="13.75" style="11" customWidth="1"/>
    <col min="6923" max="6923" width="10.25" style="11" customWidth="1"/>
    <col min="6924" max="7166" width="9" style="11"/>
    <col min="7167" max="7167" width="19.75" style="11" customWidth="1"/>
    <col min="7168" max="7169" width="9.75" style="11" customWidth="1"/>
    <col min="7170" max="7170" width="8" style="11" customWidth="1"/>
    <col min="7171" max="7171" width="15.25" style="11" customWidth="1"/>
    <col min="7172" max="7173" width="16.75" style="11" customWidth="1"/>
    <col min="7174" max="7174" width="15.25" style="11" customWidth="1"/>
    <col min="7175" max="7175" width="11.5" style="11" customWidth="1"/>
    <col min="7176" max="7177" width="9" style="11" hidden="1" customWidth="1"/>
    <col min="7178" max="7178" width="13.75" style="11" customWidth="1"/>
    <col min="7179" max="7179" width="10.25" style="11" customWidth="1"/>
    <col min="7180" max="7422" width="9" style="11"/>
    <col min="7423" max="7423" width="19.75" style="11" customWidth="1"/>
    <col min="7424" max="7425" width="9.75" style="11" customWidth="1"/>
    <col min="7426" max="7426" width="8" style="11" customWidth="1"/>
    <col min="7427" max="7427" width="15.25" style="11" customWidth="1"/>
    <col min="7428" max="7429" width="16.75" style="11" customWidth="1"/>
    <col min="7430" max="7430" width="15.25" style="11" customWidth="1"/>
    <col min="7431" max="7431" width="11.5" style="11" customWidth="1"/>
    <col min="7432" max="7433" width="9" style="11" hidden="1" customWidth="1"/>
    <col min="7434" max="7434" width="13.75" style="11" customWidth="1"/>
    <col min="7435" max="7435" width="10.25" style="11" customWidth="1"/>
    <col min="7436" max="7678" width="9" style="11"/>
    <col min="7679" max="7679" width="19.75" style="11" customWidth="1"/>
    <col min="7680" max="7681" width="9.75" style="11" customWidth="1"/>
    <col min="7682" max="7682" width="8" style="11" customWidth="1"/>
    <col min="7683" max="7683" width="15.25" style="11" customWidth="1"/>
    <col min="7684" max="7685" width="16.75" style="11" customWidth="1"/>
    <col min="7686" max="7686" width="15.25" style="11" customWidth="1"/>
    <col min="7687" max="7687" width="11.5" style="11" customWidth="1"/>
    <col min="7688" max="7689" width="9" style="11" hidden="1" customWidth="1"/>
    <col min="7690" max="7690" width="13.75" style="11" customWidth="1"/>
    <col min="7691" max="7691" width="10.25" style="11" customWidth="1"/>
    <col min="7692" max="7934" width="9" style="11"/>
    <col min="7935" max="7935" width="19.75" style="11" customWidth="1"/>
    <col min="7936" max="7937" width="9.75" style="11" customWidth="1"/>
    <col min="7938" max="7938" width="8" style="11" customWidth="1"/>
    <col min="7939" max="7939" width="15.25" style="11" customWidth="1"/>
    <col min="7940" max="7941" width="16.75" style="11" customWidth="1"/>
    <col min="7942" max="7942" width="15.25" style="11" customWidth="1"/>
    <col min="7943" max="7943" width="11.5" style="11" customWidth="1"/>
    <col min="7944" max="7945" width="9" style="11" hidden="1" customWidth="1"/>
    <col min="7946" max="7946" width="13.75" style="11" customWidth="1"/>
    <col min="7947" max="7947" width="10.25" style="11" customWidth="1"/>
    <col min="7948" max="8190" width="9" style="11"/>
    <col min="8191" max="8191" width="19.75" style="11" customWidth="1"/>
    <col min="8192" max="8193" width="9.75" style="11" customWidth="1"/>
    <col min="8194" max="8194" width="8" style="11" customWidth="1"/>
    <col min="8195" max="8195" width="15.25" style="11" customWidth="1"/>
    <col min="8196" max="8197" width="16.75" style="11" customWidth="1"/>
    <col min="8198" max="8198" width="15.25" style="11" customWidth="1"/>
    <col min="8199" max="8199" width="11.5" style="11" customWidth="1"/>
    <col min="8200" max="8201" width="9" style="11" hidden="1" customWidth="1"/>
    <col min="8202" max="8202" width="13.75" style="11" customWidth="1"/>
    <col min="8203" max="8203" width="10.25" style="11" customWidth="1"/>
    <col min="8204" max="8446" width="9" style="11"/>
    <col min="8447" max="8447" width="19.75" style="11" customWidth="1"/>
    <col min="8448" max="8449" width="9.75" style="11" customWidth="1"/>
    <col min="8450" max="8450" width="8" style="11" customWidth="1"/>
    <col min="8451" max="8451" width="15.25" style="11" customWidth="1"/>
    <col min="8452" max="8453" width="16.75" style="11" customWidth="1"/>
    <col min="8454" max="8454" width="15.25" style="11" customWidth="1"/>
    <col min="8455" max="8455" width="11.5" style="11" customWidth="1"/>
    <col min="8456" max="8457" width="9" style="11" hidden="1" customWidth="1"/>
    <col min="8458" max="8458" width="13.75" style="11" customWidth="1"/>
    <col min="8459" max="8459" width="10.25" style="11" customWidth="1"/>
    <col min="8460" max="8702" width="9" style="11"/>
    <col min="8703" max="8703" width="19.75" style="11" customWidth="1"/>
    <col min="8704" max="8705" width="9.75" style="11" customWidth="1"/>
    <col min="8706" max="8706" width="8" style="11" customWidth="1"/>
    <col min="8707" max="8707" width="15.25" style="11" customWidth="1"/>
    <col min="8708" max="8709" width="16.75" style="11" customWidth="1"/>
    <col min="8710" max="8710" width="15.25" style="11" customWidth="1"/>
    <col min="8711" max="8711" width="11.5" style="11" customWidth="1"/>
    <col min="8712" max="8713" width="9" style="11" hidden="1" customWidth="1"/>
    <col min="8714" max="8714" width="13.75" style="11" customWidth="1"/>
    <col min="8715" max="8715" width="10.25" style="11" customWidth="1"/>
    <col min="8716" max="8958" width="9" style="11"/>
    <col min="8959" max="8959" width="19.75" style="11" customWidth="1"/>
    <col min="8960" max="8961" width="9.75" style="11" customWidth="1"/>
    <col min="8962" max="8962" width="8" style="11" customWidth="1"/>
    <col min="8963" max="8963" width="15.25" style="11" customWidth="1"/>
    <col min="8964" max="8965" width="16.75" style="11" customWidth="1"/>
    <col min="8966" max="8966" width="15.25" style="11" customWidth="1"/>
    <col min="8967" max="8967" width="11.5" style="11" customWidth="1"/>
    <col min="8968" max="8969" width="9" style="11" hidden="1" customWidth="1"/>
    <col min="8970" max="8970" width="13.75" style="11" customWidth="1"/>
    <col min="8971" max="8971" width="10.25" style="11" customWidth="1"/>
    <col min="8972" max="9214" width="9" style="11"/>
    <col min="9215" max="9215" width="19.75" style="11" customWidth="1"/>
    <col min="9216" max="9217" width="9.75" style="11" customWidth="1"/>
    <col min="9218" max="9218" width="8" style="11" customWidth="1"/>
    <col min="9219" max="9219" width="15.25" style="11" customWidth="1"/>
    <col min="9220" max="9221" width="16.75" style="11" customWidth="1"/>
    <col min="9222" max="9222" width="15.25" style="11" customWidth="1"/>
    <col min="9223" max="9223" width="11.5" style="11" customWidth="1"/>
    <col min="9224" max="9225" width="9" style="11" hidden="1" customWidth="1"/>
    <col min="9226" max="9226" width="13.75" style="11" customWidth="1"/>
    <col min="9227" max="9227" width="10.25" style="11" customWidth="1"/>
    <col min="9228" max="9470" width="9" style="11"/>
    <col min="9471" max="9471" width="19.75" style="11" customWidth="1"/>
    <col min="9472" max="9473" width="9.75" style="11" customWidth="1"/>
    <col min="9474" max="9474" width="8" style="11" customWidth="1"/>
    <col min="9475" max="9475" width="15.25" style="11" customWidth="1"/>
    <col min="9476" max="9477" width="16.75" style="11" customWidth="1"/>
    <col min="9478" max="9478" width="15.25" style="11" customWidth="1"/>
    <col min="9479" max="9479" width="11.5" style="11" customWidth="1"/>
    <col min="9480" max="9481" width="9" style="11" hidden="1" customWidth="1"/>
    <col min="9482" max="9482" width="13.75" style="11" customWidth="1"/>
    <col min="9483" max="9483" width="10.25" style="11" customWidth="1"/>
    <col min="9484" max="9726" width="9" style="11"/>
    <col min="9727" max="9727" width="19.75" style="11" customWidth="1"/>
    <col min="9728" max="9729" width="9.75" style="11" customWidth="1"/>
    <col min="9730" max="9730" width="8" style="11" customWidth="1"/>
    <col min="9731" max="9731" width="15.25" style="11" customWidth="1"/>
    <col min="9732" max="9733" width="16.75" style="11" customWidth="1"/>
    <col min="9734" max="9734" width="15.25" style="11" customWidth="1"/>
    <col min="9735" max="9735" width="11.5" style="11" customWidth="1"/>
    <col min="9736" max="9737" width="9" style="11" hidden="1" customWidth="1"/>
    <col min="9738" max="9738" width="13.75" style="11" customWidth="1"/>
    <col min="9739" max="9739" width="10.25" style="11" customWidth="1"/>
    <col min="9740" max="9982" width="9" style="11"/>
    <col min="9983" max="9983" width="19.75" style="11" customWidth="1"/>
    <col min="9984" max="9985" width="9.75" style="11" customWidth="1"/>
    <col min="9986" max="9986" width="8" style="11" customWidth="1"/>
    <col min="9987" max="9987" width="15.25" style="11" customWidth="1"/>
    <col min="9988" max="9989" width="16.75" style="11" customWidth="1"/>
    <col min="9990" max="9990" width="15.25" style="11" customWidth="1"/>
    <col min="9991" max="9991" width="11.5" style="11" customWidth="1"/>
    <col min="9992" max="9993" width="9" style="11" hidden="1" customWidth="1"/>
    <col min="9994" max="9994" width="13.75" style="11" customWidth="1"/>
    <col min="9995" max="9995" width="10.25" style="11" customWidth="1"/>
    <col min="9996" max="10238" width="9" style="11"/>
    <col min="10239" max="10239" width="19.75" style="11" customWidth="1"/>
    <col min="10240" max="10241" width="9.75" style="11" customWidth="1"/>
    <col min="10242" max="10242" width="8" style="11" customWidth="1"/>
    <col min="10243" max="10243" width="15.25" style="11" customWidth="1"/>
    <col min="10244" max="10245" width="16.75" style="11" customWidth="1"/>
    <col min="10246" max="10246" width="15.25" style="11" customWidth="1"/>
    <col min="10247" max="10247" width="11.5" style="11" customWidth="1"/>
    <col min="10248" max="10249" width="9" style="11" hidden="1" customWidth="1"/>
    <col min="10250" max="10250" width="13.75" style="11" customWidth="1"/>
    <col min="10251" max="10251" width="10.25" style="11" customWidth="1"/>
    <col min="10252" max="10494" width="9" style="11"/>
    <col min="10495" max="10495" width="19.75" style="11" customWidth="1"/>
    <col min="10496" max="10497" width="9.75" style="11" customWidth="1"/>
    <col min="10498" max="10498" width="8" style="11" customWidth="1"/>
    <col min="10499" max="10499" width="15.25" style="11" customWidth="1"/>
    <col min="10500" max="10501" width="16.75" style="11" customWidth="1"/>
    <col min="10502" max="10502" width="15.25" style="11" customWidth="1"/>
    <col min="10503" max="10503" width="11.5" style="11" customWidth="1"/>
    <col min="10504" max="10505" width="9" style="11" hidden="1" customWidth="1"/>
    <col min="10506" max="10506" width="13.75" style="11" customWidth="1"/>
    <col min="10507" max="10507" width="10.25" style="11" customWidth="1"/>
    <col min="10508" max="10750" width="9" style="11"/>
    <col min="10751" max="10751" width="19.75" style="11" customWidth="1"/>
    <col min="10752" max="10753" width="9.75" style="11" customWidth="1"/>
    <col min="10754" max="10754" width="8" style="11" customWidth="1"/>
    <col min="10755" max="10755" width="15.25" style="11" customWidth="1"/>
    <col min="10756" max="10757" width="16.75" style="11" customWidth="1"/>
    <col min="10758" max="10758" width="15.25" style="11" customWidth="1"/>
    <col min="10759" max="10759" width="11.5" style="11" customWidth="1"/>
    <col min="10760" max="10761" width="9" style="11" hidden="1" customWidth="1"/>
    <col min="10762" max="10762" width="13.75" style="11" customWidth="1"/>
    <col min="10763" max="10763" width="10.25" style="11" customWidth="1"/>
    <col min="10764" max="11006" width="9" style="11"/>
    <col min="11007" max="11007" width="19.75" style="11" customWidth="1"/>
    <col min="11008" max="11009" width="9.75" style="11" customWidth="1"/>
    <col min="11010" max="11010" width="8" style="11" customWidth="1"/>
    <col min="11011" max="11011" width="15.25" style="11" customWidth="1"/>
    <col min="11012" max="11013" width="16.75" style="11" customWidth="1"/>
    <col min="11014" max="11014" width="15.25" style="11" customWidth="1"/>
    <col min="11015" max="11015" width="11.5" style="11" customWidth="1"/>
    <col min="11016" max="11017" width="9" style="11" hidden="1" customWidth="1"/>
    <col min="11018" max="11018" width="13.75" style="11" customWidth="1"/>
    <col min="11019" max="11019" width="10.25" style="11" customWidth="1"/>
    <col min="11020" max="11262" width="9" style="11"/>
    <col min="11263" max="11263" width="19.75" style="11" customWidth="1"/>
    <col min="11264" max="11265" width="9.75" style="11" customWidth="1"/>
    <col min="11266" max="11266" width="8" style="11" customWidth="1"/>
    <col min="11267" max="11267" width="15.25" style="11" customWidth="1"/>
    <col min="11268" max="11269" width="16.75" style="11" customWidth="1"/>
    <col min="11270" max="11270" width="15.25" style="11" customWidth="1"/>
    <col min="11271" max="11271" width="11.5" style="11" customWidth="1"/>
    <col min="11272" max="11273" width="9" style="11" hidden="1" customWidth="1"/>
    <col min="11274" max="11274" width="13.75" style="11" customWidth="1"/>
    <col min="11275" max="11275" width="10.25" style="11" customWidth="1"/>
    <col min="11276" max="11518" width="9" style="11"/>
    <col min="11519" max="11519" width="19.75" style="11" customWidth="1"/>
    <col min="11520" max="11521" width="9.75" style="11" customWidth="1"/>
    <col min="11522" max="11522" width="8" style="11" customWidth="1"/>
    <col min="11523" max="11523" width="15.25" style="11" customWidth="1"/>
    <col min="11524" max="11525" width="16.75" style="11" customWidth="1"/>
    <col min="11526" max="11526" width="15.25" style="11" customWidth="1"/>
    <col min="11527" max="11527" width="11.5" style="11" customWidth="1"/>
    <col min="11528" max="11529" width="9" style="11" hidden="1" customWidth="1"/>
    <col min="11530" max="11530" width="13.75" style="11" customWidth="1"/>
    <col min="11531" max="11531" width="10.25" style="11" customWidth="1"/>
    <col min="11532" max="11774" width="9" style="11"/>
    <col min="11775" max="11775" width="19.75" style="11" customWidth="1"/>
    <col min="11776" max="11777" width="9.75" style="11" customWidth="1"/>
    <col min="11778" max="11778" width="8" style="11" customWidth="1"/>
    <col min="11779" max="11779" width="15.25" style="11" customWidth="1"/>
    <col min="11780" max="11781" width="16.75" style="11" customWidth="1"/>
    <col min="11782" max="11782" width="15.25" style="11" customWidth="1"/>
    <col min="11783" max="11783" width="11.5" style="11" customWidth="1"/>
    <col min="11784" max="11785" width="9" style="11" hidden="1" customWidth="1"/>
    <col min="11786" max="11786" width="13.75" style="11" customWidth="1"/>
    <col min="11787" max="11787" width="10.25" style="11" customWidth="1"/>
    <col min="11788" max="12030" width="9" style="11"/>
    <col min="12031" max="12031" width="19.75" style="11" customWidth="1"/>
    <col min="12032" max="12033" width="9.75" style="11" customWidth="1"/>
    <col min="12034" max="12034" width="8" style="11" customWidth="1"/>
    <col min="12035" max="12035" width="15.25" style="11" customWidth="1"/>
    <col min="12036" max="12037" width="16.75" style="11" customWidth="1"/>
    <col min="12038" max="12038" width="15.25" style="11" customWidth="1"/>
    <col min="12039" max="12039" width="11.5" style="11" customWidth="1"/>
    <col min="12040" max="12041" width="9" style="11" hidden="1" customWidth="1"/>
    <col min="12042" max="12042" width="13.75" style="11" customWidth="1"/>
    <col min="12043" max="12043" width="10.25" style="11" customWidth="1"/>
    <col min="12044" max="12286" width="9" style="11"/>
    <col min="12287" max="12287" width="19.75" style="11" customWidth="1"/>
    <col min="12288" max="12289" width="9.75" style="11" customWidth="1"/>
    <col min="12290" max="12290" width="8" style="11" customWidth="1"/>
    <col min="12291" max="12291" width="15.25" style="11" customWidth="1"/>
    <col min="12292" max="12293" width="16.75" style="11" customWidth="1"/>
    <col min="12294" max="12294" width="15.25" style="11" customWidth="1"/>
    <col min="12295" max="12295" width="11.5" style="11" customWidth="1"/>
    <col min="12296" max="12297" width="9" style="11" hidden="1" customWidth="1"/>
    <col min="12298" max="12298" width="13.75" style="11" customWidth="1"/>
    <col min="12299" max="12299" width="10.25" style="11" customWidth="1"/>
    <col min="12300" max="12542" width="9" style="11"/>
    <col min="12543" max="12543" width="19.75" style="11" customWidth="1"/>
    <col min="12544" max="12545" width="9.75" style="11" customWidth="1"/>
    <col min="12546" max="12546" width="8" style="11" customWidth="1"/>
    <col min="12547" max="12547" width="15.25" style="11" customWidth="1"/>
    <col min="12548" max="12549" width="16.75" style="11" customWidth="1"/>
    <col min="12550" max="12550" width="15.25" style="11" customWidth="1"/>
    <col min="12551" max="12551" width="11.5" style="11" customWidth="1"/>
    <col min="12552" max="12553" width="9" style="11" hidden="1" customWidth="1"/>
    <col min="12554" max="12554" width="13.75" style="11" customWidth="1"/>
    <col min="12555" max="12555" width="10.25" style="11" customWidth="1"/>
    <col min="12556" max="12798" width="9" style="11"/>
    <col min="12799" max="12799" width="19.75" style="11" customWidth="1"/>
    <col min="12800" max="12801" width="9.75" style="11" customWidth="1"/>
    <col min="12802" max="12802" width="8" style="11" customWidth="1"/>
    <col min="12803" max="12803" width="15.25" style="11" customWidth="1"/>
    <col min="12804" max="12805" width="16.75" style="11" customWidth="1"/>
    <col min="12806" max="12806" width="15.25" style="11" customWidth="1"/>
    <col min="12807" max="12807" width="11.5" style="11" customWidth="1"/>
    <col min="12808" max="12809" width="9" style="11" hidden="1" customWidth="1"/>
    <col min="12810" max="12810" width="13.75" style="11" customWidth="1"/>
    <col min="12811" max="12811" width="10.25" style="11" customWidth="1"/>
    <col min="12812" max="13054" width="9" style="11"/>
    <col min="13055" max="13055" width="19.75" style="11" customWidth="1"/>
    <col min="13056" max="13057" width="9.75" style="11" customWidth="1"/>
    <col min="13058" max="13058" width="8" style="11" customWidth="1"/>
    <col min="13059" max="13059" width="15.25" style="11" customWidth="1"/>
    <col min="13060" max="13061" width="16.75" style="11" customWidth="1"/>
    <col min="13062" max="13062" width="15.25" style="11" customWidth="1"/>
    <col min="13063" max="13063" width="11.5" style="11" customWidth="1"/>
    <col min="13064" max="13065" width="9" style="11" hidden="1" customWidth="1"/>
    <col min="13066" max="13066" width="13.75" style="11" customWidth="1"/>
    <col min="13067" max="13067" width="10.25" style="11" customWidth="1"/>
    <col min="13068" max="13310" width="9" style="11"/>
    <col min="13311" max="13311" width="19.75" style="11" customWidth="1"/>
    <col min="13312" max="13313" width="9.75" style="11" customWidth="1"/>
    <col min="13314" max="13314" width="8" style="11" customWidth="1"/>
    <col min="13315" max="13315" width="15.25" style="11" customWidth="1"/>
    <col min="13316" max="13317" width="16.75" style="11" customWidth="1"/>
    <col min="13318" max="13318" width="15.25" style="11" customWidth="1"/>
    <col min="13319" max="13319" width="11.5" style="11" customWidth="1"/>
    <col min="13320" max="13321" width="9" style="11" hidden="1" customWidth="1"/>
    <col min="13322" max="13322" width="13.75" style="11" customWidth="1"/>
    <col min="13323" max="13323" width="10.25" style="11" customWidth="1"/>
    <col min="13324" max="13566" width="9" style="11"/>
    <col min="13567" max="13567" width="19.75" style="11" customWidth="1"/>
    <col min="13568" max="13569" width="9.75" style="11" customWidth="1"/>
    <col min="13570" max="13570" width="8" style="11" customWidth="1"/>
    <col min="13571" max="13571" width="15.25" style="11" customWidth="1"/>
    <col min="13572" max="13573" width="16.75" style="11" customWidth="1"/>
    <col min="13574" max="13574" width="15.25" style="11" customWidth="1"/>
    <col min="13575" max="13575" width="11.5" style="11" customWidth="1"/>
    <col min="13576" max="13577" width="9" style="11" hidden="1" customWidth="1"/>
    <col min="13578" max="13578" width="13.75" style="11" customWidth="1"/>
    <col min="13579" max="13579" width="10.25" style="11" customWidth="1"/>
    <col min="13580" max="13822" width="9" style="11"/>
    <col min="13823" max="13823" width="19.75" style="11" customWidth="1"/>
    <col min="13824" max="13825" width="9.75" style="11" customWidth="1"/>
    <col min="13826" max="13826" width="8" style="11" customWidth="1"/>
    <col min="13827" max="13827" width="15.25" style="11" customWidth="1"/>
    <col min="13828" max="13829" width="16.75" style="11" customWidth="1"/>
    <col min="13830" max="13830" width="15.25" style="11" customWidth="1"/>
    <col min="13831" max="13831" width="11.5" style="11" customWidth="1"/>
    <col min="13832" max="13833" width="9" style="11" hidden="1" customWidth="1"/>
    <col min="13834" max="13834" width="13.75" style="11" customWidth="1"/>
    <col min="13835" max="13835" width="10.25" style="11" customWidth="1"/>
    <col min="13836" max="14078" width="9" style="11"/>
    <col min="14079" max="14079" width="19.75" style="11" customWidth="1"/>
    <col min="14080" max="14081" width="9.75" style="11" customWidth="1"/>
    <col min="14082" max="14082" width="8" style="11" customWidth="1"/>
    <col min="14083" max="14083" width="15.25" style="11" customWidth="1"/>
    <col min="14084" max="14085" width="16.75" style="11" customWidth="1"/>
    <col min="14086" max="14086" width="15.25" style="11" customWidth="1"/>
    <col min="14087" max="14087" width="11.5" style="11" customWidth="1"/>
    <col min="14088" max="14089" width="9" style="11" hidden="1" customWidth="1"/>
    <col min="14090" max="14090" width="13.75" style="11" customWidth="1"/>
    <col min="14091" max="14091" width="10.25" style="11" customWidth="1"/>
    <col min="14092" max="14334" width="9" style="11"/>
    <col min="14335" max="14335" width="19.75" style="11" customWidth="1"/>
    <col min="14336" max="14337" width="9.75" style="11" customWidth="1"/>
    <col min="14338" max="14338" width="8" style="11" customWidth="1"/>
    <col min="14339" max="14339" width="15.25" style="11" customWidth="1"/>
    <col min="14340" max="14341" width="16.75" style="11" customWidth="1"/>
    <col min="14342" max="14342" width="15.25" style="11" customWidth="1"/>
    <col min="14343" max="14343" width="11.5" style="11" customWidth="1"/>
    <col min="14344" max="14345" width="9" style="11" hidden="1" customWidth="1"/>
    <col min="14346" max="14346" width="13.75" style="11" customWidth="1"/>
    <col min="14347" max="14347" width="10.25" style="11" customWidth="1"/>
    <col min="14348" max="14590" width="9" style="11"/>
    <col min="14591" max="14591" width="19.75" style="11" customWidth="1"/>
    <col min="14592" max="14593" width="9.75" style="11" customWidth="1"/>
    <col min="14594" max="14594" width="8" style="11" customWidth="1"/>
    <col min="14595" max="14595" width="15.25" style="11" customWidth="1"/>
    <col min="14596" max="14597" width="16.75" style="11" customWidth="1"/>
    <col min="14598" max="14598" width="15.25" style="11" customWidth="1"/>
    <col min="14599" max="14599" width="11.5" style="11" customWidth="1"/>
    <col min="14600" max="14601" width="9" style="11" hidden="1" customWidth="1"/>
    <col min="14602" max="14602" width="13.75" style="11" customWidth="1"/>
    <col min="14603" max="14603" width="10.25" style="11" customWidth="1"/>
    <col min="14604" max="14846" width="9" style="11"/>
    <col min="14847" max="14847" width="19.75" style="11" customWidth="1"/>
    <col min="14848" max="14849" width="9.75" style="11" customWidth="1"/>
    <col min="14850" max="14850" width="8" style="11" customWidth="1"/>
    <col min="14851" max="14851" width="15.25" style="11" customWidth="1"/>
    <col min="14852" max="14853" width="16.75" style="11" customWidth="1"/>
    <col min="14854" max="14854" width="15.25" style="11" customWidth="1"/>
    <col min="14855" max="14855" width="11.5" style="11" customWidth="1"/>
    <col min="14856" max="14857" width="9" style="11" hidden="1" customWidth="1"/>
    <col min="14858" max="14858" width="13.75" style="11" customWidth="1"/>
    <col min="14859" max="14859" width="10.25" style="11" customWidth="1"/>
    <col min="14860" max="15102" width="9" style="11"/>
    <col min="15103" max="15103" width="19.75" style="11" customWidth="1"/>
    <col min="15104" max="15105" width="9.75" style="11" customWidth="1"/>
    <col min="15106" max="15106" width="8" style="11" customWidth="1"/>
    <col min="15107" max="15107" width="15.25" style="11" customWidth="1"/>
    <col min="15108" max="15109" width="16.75" style="11" customWidth="1"/>
    <col min="15110" max="15110" width="15.25" style="11" customWidth="1"/>
    <col min="15111" max="15111" width="11.5" style="11" customWidth="1"/>
    <col min="15112" max="15113" width="9" style="11" hidden="1" customWidth="1"/>
    <col min="15114" max="15114" width="13.75" style="11" customWidth="1"/>
    <col min="15115" max="15115" width="10.25" style="11" customWidth="1"/>
    <col min="15116" max="15358" width="9" style="11"/>
    <col min="15359" max="15359" width="19.75" style="11" customWidth="1"/>
    <col min="15360" max="15361" width="9.75" style="11" customWidth="1"/>
    <col min="15362" max="15362" width="8" style="11" customWidth="1"/>
    <col min="15363" max="15363" width="15.25" style="11" customWidth="1"/>
    <col min="15364" max="15365" width="16.75" style="11" customWidth="1"/>
    <col min="15366" max="15366" width="15.25" style="11" customWidth="1"/>
    <col min="15367" max="15367" width="11.5" style="11" customWidth="1"/>
    <col min="15368" max="15369" width="9" style="11" hidden="1" customWidth="1"/>
    <col min="15370" max="15370" width="13.75" style="11" customWidth="1"/>
    <col min="15371" max="15371" width="10.25" style="11" customWidth="1"/>
    <col min="15372" max="15614" width="9" style="11"/>
    <col min="15615" max="15615" width="19.75" style="11" customWidth="1"/>
    <col min="15616" max="15617" width="9.75" style="11" customWidth="1"/>
    <col min="15618" max="15618" width="8" style="11" customWidth="1"/>
    <col min="15619" max="15619" width="15.25" style="11" customWidth="1"/>
    <col min="15620" max="15621" width="16.75" style="11" customWidth="1"/>
    <col min="15622" max="15622" width="15.25" style="11" customWidth="1"/>
    <col min="15623" max="15623" width="11.5" style="11" customWidth="1"/>
    <col min="15624" max="15625" width="9" style="11" hidden="1" customWidth="1"/>
    <col min="15626" max="15626" width="13.75" style="11" customWidth="1"/>
    <col min="15627" max="15627" width="10.25" style="11" customWidth="1"/>
    <col min="15628" max="15870" width="9" style="11"/>
    <col min="15871" max="15871" width="19.75" style="11" customWidth="1"/>
    <col min="15872" max="15873" width="9.75" style="11" customWidth="1"/>
    <col min="15874" max="15874" width="8" style="11" customWidth="1"/>
    <col min="15875" max="15875" width="15.25" style="11" customWidth="1"/>
    <col min="15876" max="15877" width="16.75" style="11" customWidth="1"/>
    <col min="15878" max="15878" width="15.25" style="11" customWidth="1"/>
    <col min="15879" max="15879" width="11.5" style="11" customWidth="1"/>
    <col min="15880" max="15881" width="9" style="11" hidden="1" customWidth="1"/>
    <col min="15882" max="15882" width="13.75" style="11" customWidth="1"/>
    <col min="15883" max="15883" width="10.25" style="11" customWidth="1"/>
    <col min="15884" max="16126" width="9" style="11"/>
    <col min="16127" max="16127" width="19.75" style="11" customWidth="1"/>
    <col min="16128" max="16129" width="9.75" style="11" customWidth="1"/>
    <col min="16130" max="16130" width="8" style="11" customWidth="1"/>
    <col min="16131" max="16131" width="15.25" style="11" customWidth="1"/>
    <col min="16132" max="16133" width="16.75" style="11" customWidth="1"/>
    <col min="16134" max="16134" width="15.25" style="11" customWidth="1"/>
    <col min="16135" max="16135" width="11.5" style="11" customWidth="1"/>
    <col min="16136" max="16137" width="9" style="11" hidden="1" customWidth="1"/>
    <col min="16138" max="16138" width="13.75" style="11" customWidth="1"/>
    <col min="16139" max="16139" width="10.25" style="11" customWidth="1"/>
    <col min="16140" max="16384" width="9" style="11"/>
  </cols>
  <sheetData>
    <row r="1" spans="1:9" x14ac:dyDescent="0.4">
      <c r="A1" s="15" t="s">
        <v>236</v>
      </c>
      <c r="B1" s="16"/>
      <c r="C1" s="16"/>
      <c r="D1" s="16"/>
      <c r="E1" s="16"/>
      <c r="F1" s="16"/>
      <c r="G1" s="16"/>
      <c r="H1" s="16"/>
      <c r="I1" s="16"/>
    </row>
    <row r="2" spans="1:9" ht="17.649999999999999" x14ac:dyDescent="0.4">
      <c r="A2" s="266" t="s">
        <v>237</v>
      </c>
      <c r="B2" s="266"/>
      <c r="C2" s="266"/>
      <c r="D2" s="266"/>
      <c r="E2" s="266"/>
      <c r="F2" s="266"/>
      <c r="G2" s="266"/>
      <c r="H2" s="266"/>
      <c r="I2" s="266"/>
    </row>
    <row r="3" spans="1:9" s="8" customFormat="1" ht="12.75" x14ac:dyDescent="0.4">
      <c r="A3" s="17" t="str">
        <f>'1废弃电器电子产品收购及拆解汇总情况表'!A3</f>
        <v>单位名称：南通森蓝环保科技有限公司</v>
      </c>
      <c r="E3" s="18"/>
      <c r="F3" s="19"/>
      <c r="G3" s="19"/>
      <c r="H3" s="19"/>
      <c r="I3" s="33"/>
    </row>
    <row r="4" spans="1:9" s="8" customFormat="1" ht="12.75" x14ac:dyDescent="0.4">
      <c r="A4" s="17" t="s">
        <v>3</v>
      </c>
      <c r="E4" s="18"/>
      <c r="F4" s="19"/>
      <c r="G4" s="19"/>
      <c r="H4" s="19"/>
      <c r="I4" s="33"/>
    </row>
    <row r="5" spans="1:9" s="9" customFormat="1" ht="38.75" customHeight="1" x14ac:dyDescent="0.4">
      <c r="A5" s="217" t="s">
        <v>4</v>
      </c>
      <c r="B5" s="217" t="s">
        <v>238</v>
      </c>
      <c r="C5" s="217" t="s">
        <v>239</v>
      </c>
      <c r="D5" s="217" t="s">
        <v>240</v>
      </c>
      <c r="E5" s="205" t="s">
        <v>286</v>
      </c>
      <c r="F5" s="216" t="s">
        <v>287</v>
      </c>
      <c r="G5" s="216" t="s">
        <v>241</v>
      </c>
      <c r="H5" s="216" t="s">
        <v>242</v>
      </c>
      <c r="I5" s="279" t="s">
        <v>243</v>
      </c>
    </row>
    <row r="6" spans="1:9" s="8" customFormat="1" ht="12.75" x14ac:dyDescent="0.4">
      <c r="A6" s="267" t="s">
        <v>244</v>
      </c>
      <c r="B6" s="22" t="s">
        <v>245</v>
      </c>
      <c r="C6" s="22">
        <v>2.5</v>
      </c>
      <c r="D6" s="22">
        <v>0.43</v>
      </c>
      <c r="E6" s="23">
        <v>0</v>
      </c>
      <c r="F6" s="24">
        <v>0</v>
      </c>
      <c r="G6" s="24">
        <v>0</v>
      </c>
      <c r="H6" s="24">
        <v>0</v>
      </c>
      <c r="I6" s="24">
        <v>0</v>
      </c>
    </row>
    <row r="7" spans="1:9" s="8" customFormat="1" ht="12.75" x14ac:dyDescent="0.4">
      <c r="A7" s="267"/>
      <c r="B7" s="22" t="s">
        <v>246</v>
      </c>
      <c r="C7" s="22">
        <v>7.2</v>
      </c>
      <c r="D7" s="22">
        <v>0.48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</row>
    <row r="8" spans="1:9" s="8" customFormat="1" ht="12.75" x14ac:dyDescent="0.4">
      <c r="A8" s="267"/>
      <c r="B8" s="22" t="s">
        <v>247</v>
      </c>
      <c r="C8" s="22">
        <v>9</v>
      </c>
      <c r="D8" s="22">
        <v>0.45</v>
      </c>
      <c r="E8" s="23">
        <v>0</v>
      </c>
      <c r="F8" s="23">
        <v>0</v>
      </c>
      <c r="G8" s="24">
        <f>C8*D8*E8</f>
        <v>0</v>
      </c>
      <c r="H8" s="24">
        <f>F8/(C8*D8)</f>
        <v>0</v>
      </c>
      <c r="I8" s="24">
        <v>0</v>
      </c>
    </row>
    <row r="9" spans="1:9" s="8" customFormat="1" ht="12.75" x14ac:dyDescent="0.4">
      <c r="A9" s="267"/>
      <c r="B9" s="22" t="s">
        <v>248</v>
      </c>
      <c r="C9" s="22">
        <v>10</v>
      </c>
      <c r="D9" s="22">
        <v>0.56000000000000005</v>
      </c>
      <c r="E9" s="23">
        <v>547</v>
      </c>
      <c r="F9" s="24">
        <f>1192+1905.1</f>
        <v>3097.1</v>
      </c>
      <c r="G9" s="24">
        <f>C9*D9*E9</f>
        <v>3063.2</v>
      </c>
      <c r="H9" s="24">
        <f t="shared" ref="H9:H15" si="0">F9/(C9*D9)</f>
        <v>553.04999999999995</v>
      </c>
      <c r="I9" s="34">
        <f t="shared" ref="I9:I14" si="1">(E9-H9)/H9</f>
        <v>-1.09E-2</v>
      </c>
    </row>
    <row r="10" spans="1:9" s="8" customFormat="1" ht="12.75" x14ac:dyDescent="0.4">
      <c r="A10" s="267"/>
      <c r="B10" s="22" t="s">
        <v>249</v>
      </c>
      <c r="C10" s="22">
        <v>12</v>
      </c>
      <c r="D10" s="22">
        <v>0.54</v>
      </c>
      <c r="E10" s="23"/>
      <c r="F10" s="23"/>
      <c r="G10" s="24">
        <f t="shared" ref="G10:G15" si="2">C10*D10*E10</f>
        <v>0</v>
      </c>
      <c r="H10" s="24">
        <f t="shared" si="0"/>
        <v>0</v>
      </c>
      <c r="I10" s="34" t="e">
        <f t="shared" si="1"/>
        <v>#DIV/0!</v>
      </c>
    </row>
    <row r="11" spans="1:9" s="8" customFormat="1" ht="12.75" x14ac:dyDescent="0.4">
      <c r="A11" s="267"/>
      <c r="B11" s="22" t="s">
        <v>250</v>
      </c>
      <c r="C11" s="22">
        <v>14</v>
      </c>
      <c r="D11" s="22">
        <v>0.56000000000000005</v>
      </c>
      <c r="E11" s="23">
        <v>489</v>
      </c>
      <c r="F11" s="24">
        <v>4402.5</v>
      </c>
      <c r="G11" s="24">
        <f t="shared" si="2"/>
        <v>3833.76</v>
      </c>
      <c r="H11" s="24">
        <f t="shared" si="0"/>
        <v>561.54</v>
      </c>
      <c r="I11" s="34">
        <f t="shared" si="1"/>
        <v>-0.12920000000000001</v>
      </c>
    </row>
    <row r="12" spans="1:9" s="8" customFormat="1" ht="12.75" x14ac:dyDescent="0.4">
      <c r="A12" s="267"/>
      <c r="B12" s="22" t="s">
        <v>251</v>
      </c>
      <c r="C12" s="22">
        <v>20</v>
      </c>
      <c r="D12" s="22">
        <v>0.66</v>
      </c>
      <c r="E12" s="25">
        <v>4390</v>
      </c>
      <c r="F12" s="24">
        <v>59714.400000000001</v>
      </c>
      <c r="G12" s="24">
        <f t="shared" si="2"/>
        <v>57948</v>
      </c>
      <c r="H12" s="23">
        <f t="shared" si="0"/>
        <v>4524</v>
      </c>
      <c r="I12" s="34">
        <f t="shared" si="1"/>
        <v>-2.9600000000000001E-2</v>
      </c>
    </row>
    <row r="13" spans="1:9" s="8" customFormat="1" ht="12.75" x14ac:dyDescent="0.4">
      <c r="A13" s="267"/>
      <c r="B13" s="22" t="s">
        <v>252</v>
      </c>
      <c r="C13" s="22">
        <v>30</v>
      </c>
      <c r="D13" s="22">
        <v>0.65</v>
      </c>
      <c r="E13" s="25">
        <v>1126</v>
      </c>
      <c r="F13" s="24">
        <v>20763.599999999999</v>
      </c>
      <c r="G13" s="24">
        <f t="shared" si="2"/>
        <v>21957</v>
      </c>
      <c r="H13" s="23">
        <f t="shared" si="0"/>
        <v>1065</v>
      </c>
      <c r="I13" s="34">
        <f t="shared" si="1"/>
        <v>5.7299999999999997E-2</v>
      </c>
    </row>
    <row r="14" spans="1:9" s="8" customFormat="1" ht="12.75" x14ac:dyDescent="0.4">
      <c r="A14" s="267"/>
      <c r="B14" s="22" t="s">
        <v>253</v>
      </c>
      <c r="C14" s="22">
        <v>40</v>
      </c>
      <c r="D14" s="22">
        <v>0.71</v>
      </c>
      <c r="E14" s="25">
        <v>2298</v>
      </c>
      <c r="F14" s="24">
        <v>65025.1</v>
      </c>
      <c r="G14" s="24">
        <f t="shared" si="2"/>
        <v>65263.199999999997</v>
      </c>
      <c r="H14" s="23">
        <f t="shared" si="0"/>
        <v>2290</v>
      </c>
      <c r="I14" s="34">
        <f t="shared" si="1"/>
        <v>3.5000000000000001E-3</v>
      </c>
    </row>
    <row r="15" spans="1:9" s="8" customFormat="1" ht="12.75" x14ac:dyDescent="0.4">
      <c r="A15" s="267"/>
      <c r="B15" s="22" t="s">
        <v>254</v>
      </c>
      <c r="C15" s="22">
        <v>60</v>
      </c>
      <c r="D15" s="22">
        <v>0.67</v>
      </c>
      <c r="E15" s="23">
        <v>0</v>
      </c>
      <c r="F15" s="23">
        <v>0</v>
      </c>
      <c r="G15" s="24">
        <f t="shared" si="2"/>
        <v>0</v>
      </c>
      <c r="H15" s="23">
        <f t="shared" si="0"/>
        <v>0</v>
      </c>
      <c r="I15" s="23">
        <v>0</v>
      </c>
    </row>
    <row r="16" spans="1:9" s="10" customFormat="1" ht="12.75" x14ac:dyDescent="0.4">
      <c r="A16" s="267"/>
      <c r="B16" s="271" t="s">
        <v>25</v>
      </c>
      <c r="C16" s="271"/>
      <c r="D16" s="26" t="s">
        <v>10</v>
      </c>
      <c r="E16" s="27">
        <f>SUM(E6:E15)</f>
        <v>8850</v>
      </c>
      <c r="F16" s="27"/>
      <c r="G16" s="28"/>
      <c r="H16" s="27">
        <f>SUM(H6:H15)</f>
        <v>8994</v>
      </c>
      <c r="I16" s="35">
        <f>(E16-H16)/H16</f>
        <v>-1.6E-2</v>
      </c>
    </row>
    <row r="17" spans="1:11" s="10" customFormat="1" ht="12.75" x14ac:dyDescent="0.4">
      <c r="A17" s="267"/>
      <c r="B17" s="271"/>
      <c r="C17" s="271"/>
      <c r="D17" s="26" t="s">
        <v>255</v>
      </c>
      <c r="E17" s="27"/>
      <c r="F17" s="28">
        <f>SUM(F6:F15)</f>
        <v>153002.70000000001</v>
      </c>
      <c r="G17" s="28">
        <f>SUM(G6:G15)</f>
        <v>152065.16</v>
      </c>
      <c r="H17" s="28"/>
      <c r="I17" s="35"/>
    </row>
    <row r="18" spans="1:11" s="8" customFormat="1" ht="12.75" x14ac:dyDescent="0.4">
      <c r="A18" s="267" t="s">
        <v>256</v>
      </c>
      <c r="B18" s="22" t="s">
        <v>245</v>
      </c>
      <c r="C18" s="22">
        <v>2.5</v>
      </c>
      <c r="D18" s="22">
        <v>0.13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11" s="8" customFormat="1" ht="12.75" x14ac:dyDescent="0.4">
      <c r="A19" s="267"/>
      <c r="B19" s="22" t="s">
        <v>246</v>
      </c>
      <c r="C19" s="22">
        <v>7.2</v>
      </c>
      <c r="D19" s="22">
        <v>7.0000000000000007E-2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11" s="8" customFormat="1" ht="12.75" x14ac:dyDescent="0.4">
      <c r="A20" s="267"/>
      <c r="B20" s="22" t="s">
        <v>247</v>
      </c>
      <c r="C20" s="22">
        <v>9</v>
      </c>
      <c r="D20" s="22">
        <v>7.0000000000000007E-2</v>
      </c>
      <c r="E20" s="24">
        <v>0</v>
      </c>
      <c r="F20" s="24">
        <v>0</v>
      </c>
      <c r="G20" s="24">
        <f>C20*D20*E20</f>
        <v>0</v>
      </c>
      <c r="H20" s="24">
        <f>F20/(C20*D20)</f>
        <v>0</v>
      </c>
      <c r="I20" s="24">
        <v>0</v>
      </c>
    </row>
    <row r="21" spans="1:11" s="8" customFormat="1" ht="12.75" x14ac:dyDescent="0.4">
      <c r="A21" s="267"/>
      <c r="B21" s="22" t="s">
        <v>248</v>
      </c>
      <c r="C21" s="22">
        <v>10</v>
      </c>
      <c r="D21" s="22">
        <v>0.09</v>
      </c>
      <c r="E21" s="23">
        <v>547</v>
      </c>
      <c r="F21" s="24">
        <v>473.4</v>
      </c>
      <c r="G21" s="24">
        <f t="shared" ref="G21:G27" si="3">C21*D21*E21</f>
        <v>492.3</v>
      </c>
      <c r="H21" s="24">
        <f t="shared" ref="H21:H27" si="4">F21/(C21*D21)</f>
        <v>526</v>
      </c>
      <c r="I21" s="34">
        <f t="shared" ref="I21:I26" si="5">(E21-H21)/H21</f>
        <v>3.9899999999999998E-2</v>
      </c>
    </row>
    <row r="22" spans="1:11" s="8" customFormat="1" ht="12.75" x14ac:dyDescent="0.4">
      <c r="A22" s="267"/>
      <c r="B22" s="22" t="s">
        <v>249</v>
      </c>
      <c r="C22" s="22">
        <v>12</v>
      </c>
      <c r="D22" s="22">
        <v>0.05</v>
      </c>
      <c r="E22" s="24"/>
      <c r="F22" s="24"/>
      <c r="G22" s="24">
        <f t="shared" si="3"/>
        <v>0</v>
      </c>
      <c r="H22" s="24">
        <f t="shared" si="4"/>
        <v>0</v>
      </c>
      <c r="I22" s="24">
        <v>0</v>
      </c>
      <c r="J22" s="36"/>
    </row>
    <row r="23" spans="1:11" s="8" customFormat="1" ht="12.75" x14ac:dyDescent="0.4">
      <c r="A23" s="267"/>
      <c r="B23" s="22" t="s">
        <v>250</v>
      </c>
      <c r="C23" s="22">
        <v>14</v>
      </c>
      <c r="D23" s="22">
        <v>7.0000000000000007E-2</v>
      </c>
      <c r="E23" s="23">
        <v>489</v>
      </c>
      <c r="F23" s="24">
        <v>410.2</v>
      </c>
      <c r="G23" s="24">
        <f t="shared" si="3"/>
        <v>479.22</v>
      </c>
      <c r="H23" s="24">
        <f t="shared" si="4"/>
        <v>418.57</v>
      </c>
      <c r="I23" s="34">
        <f t="shared" si="5"/>
        <v>0.16830000000000001</v>
      </c>
    </row>
    <row r="24" spans="1:11" s="8" customFormat="1" ht="12.75" x14ac:dyDescent="0.4">
      <c r="A24" s="267"/>
      <c r="B24" s="22" t="s">
        <v>251</v>
      </c>
      <c r="C24" s="22">
        <v>20</v>
      </c>
      <c r="D24" s="22">
        <v>0.05</v>
      </c>
      <c r="E24" s="29">
        <v>4390</v>
      </c>
      <c r="F24" s="24">
        <v>4235.2</v>
      </c>
      <c r="G24" s="24">
        <f t="shared" si="3"/>
        <v>4390</v>
      </c>
      <c r="H24" s="23">
        <f t="shared" si="4"/>
        <v>4235</v>
      </c>
      <c r="I24" s="34">
        <f t="shared" si="5"/>
        <v>3.6600000000000001E-2</v>
      </c>
    </row>
    <row r="25" spans="1:11" s="8" customFormat="1" ht="12.75" x14ac:dyDescent="0.4">
      <c r="A25" s="267"/>
      <c r="B25" s="22" t="s">
        <v>252</v>
      </c>
      <c r="C25" s="22">
        <v>30</v>
      </c>
      <c r="D25" s="22">
        <v>0.06</v>
      </c>
      <c r="E25" s="29">
        <v>1126</v>
      </c>
      <c r="F25" s="24">
        <v>1778.6</v>
      </c>
      <c r="G25" s="24">
        <f t="shared" si="3"/>
        <v>2026.8</v>
      </c>
      <c r="H25" s="23">
        <f t="shared" si="4"/>
        <v>988</v>
      </c>
      <c r="I25" s="34">
        <f t="shared" si="5"/>
        <v>0.13969999999999999</v>
      </c>
    </row>
    <row r="26" spans="1:11" s="8" customFormat="1" ht="12.75" x14ac:dyDescent="0.4">
      <c r="A26" s="267"/>
      <c r="B26" s="22" t="s">
        <v>253</v>
      </c>
      <c r="C26" s="22">
        <v>40</v>
      </c>
      <c r="D26" s="22">
        <v>0.05</v>
      </c>
      <c r="E26" s="29">
        <v>2298</v>
      </c>
      <c r="F26" s="24">
        <v>4514.5</v>
      </c>
      <c r="G26" s="24">
        <f t="shared" si="3"/>
        <v>4596</v>
      </c>
      <c r="H26" s="23">
        <f t="shared" si="4"/>
        <v>2257</v>
      </c>
      <c r="I26" s="34">
        <f t="shared" si="5"/>
        <v>1.8200000000000001E-2</v>
      </c>
    </row>
    <row r="27" spans="1:11" s="8" customFormat="1" ht="12.75" x14ac:dyDescent="0.4">
      <c r="A27" s="267"/>
      <c r="B27" s="22" t="s">
        <v>254</v>
      </c>
      <c r="C27" s="22">
        <v>60</v>
      </c>
      <c r="D27" s="22">
        <v>0.04</v>
      </c>
      <c r="E27" s="23">
        <v>0</v>
      </c>
      <c r="F27" s="24">
        <v>0</v>
      </c>
      <c r="G27" s="24">
        <f t="shared" si="3"/>
        <v>0</v>
      </c>
      <c r="H27" s="23">
        <f t="shared" si="4"/>
        <v>0</v>
      </c>
      <c r="I27" s="24">
        <v>0</v>
      </c>
    </row>
    <row r="28" spans="1:11" s="10" customFormat="1" ht="12.75" x14ac:dyDescent="0.4">
      <c r="A28" s="267"/>
      <c r="B28" s="271" t="s">
        <v>25</v>
      </c>
      <c r="C28" s="271"/>
      <c r="D28" s="26" t="s">
        <v>10</v>
      </c>
      <c r="E28" s="27">
        <f>SUM(E18:E27)</f>
        <v>8850</v>
      </c>
      <c r="F28" s="28"/>
      <c r="G28" s="28"/>
      <c r="H28" s="27">
        <f>SUM(H18:H27)</f>
        <v>8425</v>
      </c>
      <c r="I28" s="35">
        <f t="shared" ref="I28:I32" si="6">(E28-H28)/H28</f>
        <v>5.04E-2</v>
      </c>
    </row>
    <row r="29" spans="1:11" s="10" customFormat="1" ht="12.75" x14ac:dyDescent="0.4">
      <c r="A29" s="267"/>
      <c r="B29" s="271"/>
      <c r="C29" s="271"/>
      <c r="D29" s="26" t="s">
        <v>255</v>
      </c>
      <c r="E29" s="27"/>
      <c r="F29" s="30">
        <f>SUM(F19:F28)</f>
        <v>11411.9</v>
      </c>
      <c r="G29" s="30">
        <f>SUM(G19:G28)</f>
        <v>11984.32</v>
      </c>
      <c r="H29" s="28"/>
      <c r="I29" s="35"/>
    </row>
    <row r="30" spans="1:11" s="8" customFormat="1" ht="12.75" x14ac:dyDescent="0.4">
      <c r="A30" s="268" t="s">
        <v>257</v>
      </c>
      <c r="B30" s="22" t="s">
        <v>258</v>
      </c>
      <c r="C30" s="22">
        <v>30</v>
      </c>
      <c r="D30" s="272">
        <v>0.16</v>
      </c>
      <c r="E30" s="24"/>
      <c r="F30" s="24"/>
      <c r="G30" s="24">
        <f>C30*D30*E30</f>
        <v>0</v>
      </c>
      <c r="H30" s="24">
        <f>F30/(C30*D30)</f>
        <v>0</v>
      </c>
      <c r="I30" s="34" t="e">
        <f t="shared" si="6"/>
        <v>#DIV/0!</v>
      </c>
      <c r="K30" s="37"/>
    </row>
    <row r="31" spans="1:11" s="8" customFormat="1" ht="12.75" x14ac:dyDescent="0.4">
      <c r="A31" s="269"/>
      <c r="B31" s="22" t="s">
        <v>259</v>
      </c>
      <c r="C31" s="22">
        <v>45</v>
      </c>
      <c r="D31" s="272"/>
      <c r="E31" s="29">
        <f>754+5449</f>
        <v>6203</v>
      </c>
      <c r="F31" s="24">
        <f>8249.4+50341.7</f>
        <v>58591.1</v>
      </c>
      <c r="G31" s="24">
        <f>C31*0.16*E31</f>
        <v>44661.599999999999</v>
      </c>
      <c r="H31" s="23">
        <f>F31/(C31*D30)</f>
        <v>8138</v>
      </c>
      <c r="I31" s="34">
        <f t="shared" si="6"/>
        <v>-0.23780000000000001</v>
      </c>
    </row>
    <row r="32" spans="1:11" s="8" customFormat="1" ht="12.75" x14ac:dyDescent="0.4">
      <c r="A32" s="269"/>
      <c r="B32" s="22" t="s">
        <v>260</v>
      </c>
      <c r="C32" s="22">
        <v>55</v>
      </c>
      <c r="D32" s="272"/>
      <c r="E32" s="23">
        <f>216+579</f>
        <v>795</v>
      </c>
      <c r="F32" s="24">
        <f>2954.7+6817.9</f>
        <v>9772.6</v>
      </c>
      <c r="G32" s="24">
        <f>C32*0.16*E32</f>
        <v>6996</v>
      </c>
      <c r="H32" s="23">
        <f>F32/(C32*0.16)</f>
        <v>1111</v>
      </c>
      <c r="I32" s="34">
        <f t="shared" si="6"/>
        <v>-0.28439999999999999</v>
      </c>
    </row>
    <row r="33" spans="1:9" s="8" customFormat="1" ht="12.75" x14ac:dyDescent="0.4">
      <c r="A33" s="269"/>
      <c r="B33" s="271" t="s">
        <v>25</v>
      </c>
      <c r="C33" s="271"/>
      <c r="D33" s="26" t="s">
        <v>10</v>
      </c>
      <c r="E33" s="27">
        <f>SUM(E30:E32)</f>
        <v>6998</v>
      </c>
      <c r="F33" s="24"/>
      <c r="G33" s="24"/>
      <c r="H33" s="27">
        <f>SUM(H30:H32)</f>
        <v>9249</v>
      </c>
      <c r="I33" s="35">
        <f t="shared" ref="I33:I37" si="7">(E33-H33)/H33</f>
        <v>-0.24340000000000001</v>
      </c>
    </row>
    <row r="34" spans="1:9" s="8" customFormat="1" ht="12.75" x14ac:dyDescent="0.4">
      <c r="A34" s="270"/>
      <c r="B34" s="271"/>
      <c r="C34" s="271"/>
      <c r="D34" s="26" t="s">
        <v>255</v>
      </c>
      <c r="E34" s="24"/>
      <c r="F34" s="30">
        <f>SUM(F30:F33)</f>
        <v>68363.7</v>
      </c>
      <c r="G34" s="30">
        <f>SUM(G30:G33)</f>
        <v>51657.599999999999</v>
      </c>
      <c r="H34" s="31"/>
      <c r="I34" s="34"/>
    </row>
    <row r="35" spans="1:9" s="8" customFormat="1" ht="12.75" x14ac:dyDescent="0.4">
      <c r="A35" s="268" t="s">
        <v>261</v>
      </c>
      <c r="B35" s="22" t="s">
        <v>258</v>
      </c>
      <c r="C35" s="22">
        <v>30</v>
      </c>
      <c r="D35" s="272">
        <v>0.19</v>
      </c>
      <c r="E35" s="24"/>
      <c r="F35" s="24"/>
      <c r="G35" s="24">
        <f t="shared" ref="G35:G49" si="8">C35*D35*E35</f>
        <v>0</v>
      </c>
      <c r="H35" s="24">
        <f t="shared" ref="H35:H49" si="9">F35/(C35*D35)</f>
        <v>0</v>
      </c>
      <c r="I35" s="34" t="e">
        <f t="shared" si="7"/>
        <v>#DIV/0!</v>
      </c>
    </row>
    <row r="36" spans="1:9" s="8" customFormat="1" ht="12.75" x14ac:dyDescent="0.4">
      <c r="A36" s="269"/>
      <c r="B36" s="22" t="s">
        <v>259</v>
      </c>
      <c r="C36" s="22">
        <v>45</v>
      </c>
      <c r="D36" s="272"/>
      <c r="E36" s="29">
        <f>754+5449</f>
        <v>6203</v>
      </c>
      <c r="F36" s="24">
        <f>6147+44485.4</f>
        <v>50632.4</v>
      </c>
      <c r="G36" s="24">
        <f>C36*D35*E36</f>
        <v>53035.65</v>
      </c>
      <c r="H36" s="23">
        <f>F36/(C36*D35)</f>
        <v>5922</v>
      </c>
      <c r="I36" s="34">
        <f t="shared" si="7"/>
        <v>4.7500000000000001E-2</v>
      </c>
    </row>
    <row r="37" spans="1:9" s="8" customFormat="1" ht="12.75" x14ac:dyDescent="0.4">
      <c r="A37" s="269"/>
      <c r="B37" s="22" t="s">
        <v>260</v>
      </c>
      <c r="C37" s="22">
        <v>55</v>
      </c>
      <c r="D37" s="272"/>
      <c r="E37" s="23">
        <f>216+579</f>
        <v>795</v>
      </c>
      <c r="F37" s="24">
        <f>1906.8+4979</f>
        <v>6885.8</v>
      </c>
      <c r="G37" s="24">
        <f>C37*0.19*E37</f>
        <v>8307.75</v>
      </c>
      <c r="H37" s="23">
        <f>F37/(C37*0.19)</f>
        <v>659</v>
      </c>
      <c r="I37" s="34">
        <f t="shared" si="7"/>
        <v>0.2064</v>
      </c>
    </row>
    <row r="38" spans="1:9" s="8" customFormat="1" ht="12.75" x14ac:dyDescent="0.4">
      <c r="A38" s="269"/>
      <c r="B38" s="273" t="s">
        <v>25</v>
      </c>
      <c r="C38" s="274"/>
      <c r="D38" s="26" t="s">
        <v>10</v>
      </c>
      <c r="E38" s="27">
        <f>SUM(E35:E37)</f>
        <v>6998</v>
      </c>
      <c r="F38" s="24"/>
      <c r="G38" s="24"/>
      <c r="H38" s="27">
        <f>SUM(H35:H37)</f>
        <v>6581</v>
      </c>
      <c r="I38" s="35">
        <f t="shared" ref="I38:I42" si="10">(E38-H38)/H38</f>
        <v>6.3399999999999998E-2</v>
      </c>
    </row>
    <row r="39" spans="1:9" s="8" customFormat="1" ht="12.75" x14ac:dyDescent="0.4">
      <c r="A39" s="270"/>
      <c r="B39" s="275"/>
      <c r="C39" s="276"/>
      <c r="D39" s="26" t="s">
        <v>255</v>
      </c>
      <c r="E39" s="24"/>
      <c r="F39" s="30">
        <f>SUM(F35:F38)</f>
        <v>57518.2</v>
      </c>
      <c r="G39" s="30">
        <f>SUM(G35:G38)</f>
        <v>61343.4</v>
      </c>
      <c r="H39" s="24"/>
      <c r="I39" s="34"/>
    </row>
    <row r="40" spans="1:9" s="8" customFormat="1" ht="12.75" x14ac:dyDescent="0.4">
      <c r="A40" s="268" t="s">
        <v>262</v>
      </c>
      <c r="B40" s="22" t="s">
        <v>263</v>
      </c>
      <c r="C40" s="22">
        <v>5.7</v>
      </c>
      <c r="D40" s="22">
        <v>0.38</v>
      </c>
      <c r="E40" s="23">
        <v>2716</v>
      </c>
      <c r="F40" s="24">
        <v>6660.5</v>
      </c>
      <c r="G40" s="24">
        <f t="shared" si="8"/>
        <v>5882.86</v>
      </c>
      <c r="H40" s="24">
        <f t="shared" si="9"/>
        <v>3075.02</v>
      </c>
      <c r="I40" s="34">
        <f t="shared" si="10"/>
        <v>-0.1168</v>
      </c>
    </row>
    <row r="41" spans="1:9" s="8" customFormat="1" ht="12.75" x14ac:dyDescent="0.4">
      <c r="A41" s="269"/>
      <c r="B41" s="22" t="s">
        <v>264</v>
      </c>
      <c r="C41" s="22">
        <v>22</v>
      </c>
      <c r="D41" s="22">
        <v>0.23</v>
      </c>
      <c r="E41" s="23">
        <v>1276</v>
      </c>
      <c r="F41" s="24">
        <v>7820.2</v>
      </c>
      <c r="G41" s="24">
        <f t="shared" si="8"/>
        <v>6456.56</v>
      </c>
      <c r="H41" s="23">
        <f t="shared" si="9"/>
        <v>1545</v>
      </c>
      <c r="I41" s="34">
        <f t="shared" si="10"/>
        <v>-0.1741</v>
      </c>
    </row>
    <row r="42" spans="1:9" s="8" customFormat="1" ht="12.75" x14ac:dyDescent="0.4">
      <c r="A42" s="269"/>
      <c r="B42" s="22" t="s">
        <v>265</v>
      </c>
      <c r="C42" s="22">
        <v>31</v>
      </c>
      <c r="D42" s="22">
        <v>0.13</v>
      </c>
      <c r="E42" s="23"/>
      <c r="F42" s="24"/>
      <c r="G42" s="24">
        <f t="shared" si="8"/>
        <v>0</v>
      </c>
      <c r="H42" s="23">
        <f t="shared" si="9"/>
        <v>0</v>
      </c>
      <c r="I42" s="34" t="e">
        <f t="shared" si="10"/>
        <v>#DIV/0!</v>
      </c>
    </row>
    <row r="43" spans="1:9" s="8" customFormat="1" ht="12.75" x14ac:dyDescent="0.4">
      <c r="A43" s="269"/>
      <c r="B43" s="22" t="s">
        <v>266</v>
      </c>
      <c r="C43" s="22">
        <v>65</v>
      </c>
      <c r="D43" s="22">
        <v>0.08</v>
      </c>
      <c r="E43" s="23">
        <v>0</v>
      </c>
      <c r="F43" s="24">
        <v>0</v>
      </c>
      <c r="G43" s="24">
        <v>0</v>
      </c>
      <c r="H43" s="23">
        <v>0</v>
      </c>
      <c r="I43" s="24">
        <v>0</v>
      </c>
    </row>
    <row r="44" spans="1:9" s="8" customFormat="1" ht="12.75" x14ac:dyDescent="0.4">
      <c r="A44" s="269"/>
      <c r="B44" s="273" t="s">
        <v>25</v>
      </c>
      <c r="C44" s="274"/>
      <c r="D44" s="26" t="s">
        <v>10</v>
      </c>
      <c r="E44" s="27">
        <f>SUM(E40:E43)</f>
        <v>3992</v>
      </c>
      <c r="F44" s="24"/>
      <c r="G44" s="24"/>
      <c r="H44" s="27">
        <f>SUM(H41:H43)</f>
        <v>1545</v>
      </c>
      <c r="I44" s="35">
        <f>(E44-H44)/H44</f>
        <v>1.5838000000000001</v>
      </c>
    </row>
    <row r="45" spans="1:9" s="8" customFormat="1" ht="12.75" x14ac:dyDescent="0.4">
      <c r="A45" s="270"/>
      <c r="B45" s="275"/>
      <c r="C45" s="276"/>
      <c r="D45" s="26" t="s">
        <v>255</v>
      </c>
      <c r="E45" s="24"/>
      <c r="F45" s="30">
        <f>SUM(F40:F44)</f>
        <v>14480.7</v>
      </c>
      <c r="G45" s="30">
        <f>SUM(G40:G44)</f>
        <v>12339.42</v>
      </c>
      <c r="H45" s="24"/>
      <c r="I45" s="24"/>
    </row>
    <row r="46" spans="1:9" s="8" customFormat="1" ht="12.75" x14ac:dyDescent="0.4">
      <c r="A46" s="267" t="s">
        <v>267</v>
      </c>
      <c r="B46" s="22" t="s">
        <v>245</v>
      </c>
      <c r="C46" s="22">
        <v>2.5</v>
      </c>
      <c r="D46" s="22">
        <v>0.43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s="8" customFormat="1" ht="12.75" x14ac:dyDescent="0.4">
      <c r="A47" s="267"/>
      <c r="B47" s="22" t="s">
        <v>246</v>
      </c>
      <c r="C47" s="22">
        <v>7.2</v>
      </c>
      <c r="D47" s="22">
        <v>0.48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s="8" customFormat="1" ht="12.75" x14ac:dyDescent="0.4">
      <c r="A48" s="267"/>
      <c r="B48" s="22" t="s">
        <v>268</v>
      </c>
      <c r="C48" s="22">
        <v>10</v>
      </c>
      <c r="D48" s="22">
        <v>0.56000000000000005</v>
      </c>
      <c r="E48" s="23"/>
      <c r="F48" s="24"/>
      <c r="G48" s="24">
        <f t="shared" si="8"/>
        <v>0</v>
      </c>
      <c r="H48" s="23">
        <f t="shared" si="9"/>
        <v>0</v>
      </c>
      <c r="I48" s="34" t="e">
        <f>(E48-H48)/H48</f>
        <v>#DIV/0!</v>
      </c>
    </row>
    <row r="49" spans="1:10" s="8" customFormat="1" ht="12.75" x14ac:dyDescent="0.4">
      <c r="A49" s="267"/>
      <c r="B49" s="22" t="s">
        <v>269</v>
      </c>
      <c r="C49" s="22">
        <v>14</v>
      </c>
      <c r="D49" s="22">
        <v>0.56000000000000005</v>
      </c>
      <c r="E49" s="29"/>
      <c r="F49" s="32"/>
      <c r="G49" s="24">
        <f t="shared" si="8"/>
        <v>0</v>
      </c>
      <c r="H49" s="23">
        <f t="shared" si="9"/>
        <v>0</v>
      </c>
      <c r="I49" s="34" t="e">
        <f>(E49-H49)/H49</f>
        <v>#DIV/0!</v>
      </c>
    </row>
    <row r="50" spans="1:10" s="8" customFormat="1" ht="12.75" x14ac:dyDescent="0.4">
      <c r="A50" s="267"/>
      <c r="B50" s="22" t="s">
        <v>251</v>
      </c>
      <c r="C50" s="22">
        <v>20</v>
      </c>
      <c r="D50" s="22">
        <v>0.66</v>
      </c>
      <c r="E50" s="23">
        <v>0</v>
      </c>
      <c r="F50" s="24">
        <v>0</v>
      </c>
      <c r="G50" s="24">
        <v>0</v>
      </c>
      <c r="H50" s="23">
        <v>0</v>
      </c>
      <c r="I50" s="24">
        <v>0</v>
      </c>
    </row>
    <row r="51" spans="1:10" s="8" customFormat="1" ht="12.75" x14ac:dyDescent="0.4">
      <c r="A51" s="267"/>
      <c r="B51" s="22" t="s">
        <v>252</v>
      </c>
      <c r="C51" s="22">
        <v>30</v>
      </c>
      <c r="D51" s="22">
        <v>0.65</v>
      </c>
      <c r="E51" s="23">
        <v>0</v>
      </c>
      <c r="F51" s="24">
        <v>0</v>
      </c>
      <c r="G51" s="24">
        <v>0</v>
      </c>
      <c r="H51" s="23">
        <v>0</v>
      </c>
      <c r="I51" s="24">
        <v>0</v>
      </c>
    </row>
    <row r="52" spans="1:10" s="8" customFormat="1" ht="12.75" x14ac:dyDescent="0.4">
      <c r="A52" s="267"/>
      <c r="B52" s="22" t="s">
        <v>253</v>
      </c>
      <c r="C52" s="22">
        <v>40</v>
      </c>
      <c r="D52" s="22">
        <v>0.71</v>
      </c>
      <c r="E52" s="23">
        <v>0</v>
      </c>
      <c r="F52" s="24">
        <v>0</v>
      </c>
      <c r="G52" s="24">
        <v>0</v>
      </c>
      <c r="H52" s="23">
        <v>0</v>
      </c>
      <c r="I52" s="24">
        <v>0</v>
      </c>
    </row>
    <row r="53" spans="1:10" s="8" customFormat="1" ht="12.75" x14ac:dyDescent="0.4">
      <c r="A53" s="267"/>
      <c r="B53" s="22" t="s">
        <v>254</v>
      </c>
      <c r="C53" s="22">
        <v>60</v>
      </c>
      <c r="D53" s="22">
        <v>0.67</v>
      </c>
      <c r="E53" s="23">
        <v>0</v>
      </c>
      <c r="F53" s="24">
        <v>0</v>
      </c>
      <c r="G53" s="24">
        <v>0</v>
      </c>
      <c r="H53" s="23">
        <v>0</v>
      </c>
      <c r="I53" s="24">
        <v>0</v>
      </c>
    </row>
    <row r="54" spans="1:10" s="10" customFormat="1" ht="12.75" x14ac:dyDescent="0.4">
      <c r="A54" s="267"/>
      <c r="B54" s="271" t="s">
        <v>25</v>
      </c>
      <c r="C54" s="271"/>
      <c r="D54" s="26" t="s">
        <v>10</v>
      </c>
      <c r="E54" s="27">
        <f>SUM(E46:E53)</f>
        <v>0</v>
      </c>
      <c r="F54" s="28"/>
      <c r="G54" s="24"/>
      <c r="H54" s="27">
        <f>SUM(H46:H53)</f>
        <v>0</v>
      </c>
      <c r="I54" s="35" t="e">
        <f t="shared" ref="I54" si="11">(E54-H54)/H54</f>
        <v>#DIV/0!</v>
      </c>
    </row>
    <row r="55" spans="1:10" s="10" customFormat="1" ht="12.75" x14ac:dyDescent="0.4">
      <c r="A55" s="267"/>
      <c r="B55" s="271"/>
      <c r="C55" s="271"/>
      <c r="D55" s="26" t="s">
        <v>255</v>
      </c>
      <c r="E55" s="27"/>
      <c r="F55" s="30">
        <f>SUM(F47:F54)</f>
        <v>0</v>
      </c>
      <c r="G55" s="30">
        <f>SUM(G47:G54)</f>
        <v>0</v>
      </c>
      <c r="H55" s="24"/>
      <c r="I55" s="34"/>
      <c r="J55" s="38"/>
    </row>
    <row r="56" spans="1:10" s="8" customFormat="1" ht="12.75" x14ac:dyDescent="0.4">
      <c r="A56" s="267" t="s">
        <v>270</v>
      </c>
      <c r="B56" s="22" t="s">
        <v>245</v>
      </c>
      <c r="C56" s="22">
        <v>2.5</v>
      </c>
      <c r="D56" s="22">
        <v>0.13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</row>
    <row r="57" spans="1:10" s="8" customFormat="1" ht="12.75" x14ac:dyDescent="0.4">
      <c r="A57" s="267"/>
      <c r="B57" s="22" t="s">
        <v>246</v>
      </c>
      <c r="C57" s="22">
        <v>7.2</v>
      </c>
      <c r="D57" s="22">
        <v>7.0000000000000007E-2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1:10" s="8" customFormat="1" ht="12.75" x14ac:dyDescent="0.4">
      <c r="A58" s="267"/>
      <c r="B58" s="22" t="s">
        <v>268</v>
      </c>
      <c r="C58" s="22">
        <v>10</v>
      </c>
      <c r="D58" s="22">
        <v>0.09</v>
      </c>
      <c r="E58" s="23"/>
      <c r="F58" s="24"/>
      <c r="G58" s="24">
        <f t="shared" ref="G58:G59" si="12">C58*D58*E58</f>
        <v>0</v>
      </c>
      <c r="H58" s="23">
        <f t="shared" ref="H58:H59" si="13">F58/(C58*D58)</f>
        <v>0</v>
      </c>
      <c r="I58" s="34" t="e">
        <f t="shared" ref="I58:I59" si="14">(E58-H58)/H58</f>
        <v>#DIV/0!</v>
      </c>
    </row>
    <row r="59" spans="1:10" s="8" customFormat="1" ht="12.75" x14ac:dyDescent="0.4">
      <c r="A59" s="267"/>
      <c r="B59" s="22" t="s">
        <v>269</v>
      </c>
      <c r="C59" s="22">
        <v>14</v>
      </c>
      <c r="D59" s="22">
        <v>7.0000000000000007E-2</v>
      </c>
      <c r="E59" s="29"/>
      <c r="F59" s="32"/>
      <c r="G59" s="24">
        <f t="shared" si="12"/>
        <v>0</v>
      </c>
      <c r="H59" s="23">
        <f t="shared" si="13"/>
        <v>0</v>
      </c>
      <c r="I59" s="34" t="e">
        <f t="shared" si="14"/>
        <v>#DIV/0!</v>
      </c>
    </row>
    <row r="60" spans="1:10" s="8" customFormat="1" ht="12.75" x14ac:dyDescent="0.4">
      <c r="A60" s="267"/>
      <c r="B60" s="22" t="s">
        <v>251</v>
      </c>
      <c r="C60" s="22">
        <v>20</v>
      </c>
      <c r="D60" s="22">
        <v>0.05</v>
      </c>
      <c r="E60" s="23">
        <v>0</v>
      </c>
      <c r="F60" s="24">
        <v>0</v>
      </c>
      <c r="G60" s="24">
        <v>0</v>
      </c>
      <c r="H60" s="23">
        <v>0</v>
      </c>
      <c r="I60" s="24">
        <v>0</v>
      </c>
    </row>
    <row r="61" spans="1:10" s="8" customFormat="1" ht="12.75" x14ac:dyDescent="0.4">
      <c r="A61" s="267"/>
      <c r="B61" s="22" t="s">
        <v>252</v>
      </c>
      <c r="C61" s="22">
        <v>30</v>
      </c>
      <c r="D61" s="22">
        <v>0.06</v>
      </c>
      <c r="E61" s="23">
        <v>0</v>
      </c>
      <c r="F61" s="24">
        <v>0</v>
      </c>
      <c r="G61" s="24">
        <v>0</v>
      </c>
      <c r="H61" s="23">
        <v>0</v>
      </c>
      <c r="I61" s="24">
        <v>0</v>
      </c>
    </row>
    <row r="62" spans="1:10" s="8" customFormat="1" ht="12.75" x14ac:dyDescent="0.4">
      <c r="A62" s="267"/>
      <c r="B62" s="22" t="s">
        <v>253</v>
      </c>
      <c r="C62" s="22">
        <v>40</v>
      </c>
      <c r="D62" s="22">
        <v>0.05</v>
      </c>
      <c r="E62" s="23">
        <v>0</v>
      </c>
      <c r="F62" s="24">
        <v>0</v>
      </c>
      <c r="G62" s="24">
        <v>0</v>
      </c>
      <c r="H62" s="23">
        <v>0</v>
      </c>
      <c r="I62" s="24">
        <v>0</v>
      </c>
    </row>
    <row r="63" spans="1:10" s="8" customFormat="1" ht="12.75" x14ac:dyDescent="0.4">
      <c r="A63" s="267"/>
      <c r="B63" s="22" t="s">
        <v>254</v>
      </c>
      <c r="C63" s="22">
        <v>60</v>
      </c>
      <c r="D63" s="22">
        <v>0.04</v>
      </c>
      <c r="E63" s="23">
        <v>0</v>
      </c>
      <c r="F63" s="24">
        <v>0</v>
      </c>
      <c r="G63" s="24">
        <v>0</v>
      </c>
      <c r="H63" s="23">
        <v>0</v>
      </c>
      <c r="I63" s="24">
        <v>0</v>
      </c>
    </row>
    <row r="64" spans="1:10" s="10" customFormat="1" ht="12.75" x14ac:dyDescent="0.4">
      <c r="A64" s="267"/>
      <c r="B64" s="271" t="s">
        <v>25</v>
      </c>
      <c r="C64" s="271"/>
      <c r="D64" s="26" t="s">
        <v>10</v>
      </c>
      <c r="E64" s="27">
        <f>SUM(E56:E63)</f>
        <v>0</v>
      </c>
      <c r="F64" s="30"/>
      <c r="G64" s="30"/>
      <c r="H64" s="27">
        <f>SUM(H56:H63)</f>
        <v>0</v>
      </c>
      <c r="I64" s="35" t="e">
        <f t="shared" ref="I64" si="15">(E64-H64)/H64</f>
        <v>#DIV/0!</v>
      </c>
    </row>
    <row r="65" spans="1:254" s="10" customFormat="1" ht="12.75" x14ac:dyDescent="0.4">
      <c r="A65" s="267"/>
      <c r="B65" s="271"/>
      <c r="C65" s="271"/>
      <c r="D65" s="26" t="s">
        <v>255</v>
      </c>
      <c r="E65" s="27"/>
      <c r="F65" s="30">
        <f>SUM(F57:F64)</f>
        <v>0</v>
      </c>
      <c r="G65" s="30">
        <f>SUM(G57:G64)</f>
        <v>0</v>
      </c>
      <c r="H65" s="31"/>
      <c r="I65" s="34"/>
    </row>
    <row r="66" spans="1:254" s="8" customFormat="1" ht="38.25" x14ac:dyDescent="0.4">
      <c r="A66" s="20" t="s">
        <v>271</v>
      </c>
      <c r="B66" s="22" t="s">
        <v>272</v>
      </c>
      <c r="C66" s="22">
        <v>6.6</v>
      </c>
      <c r="D66" s="22">
        <v>0.08</v>
      </c>
      <c r="E66" s="29"/>
      <c r="F66" s="32"/>
      <c r="G66" s="24">
        <f t="shared" ref="G66" si="16">C66*D66*E66</f>
        <v>0</v>
      </c>
      <c r="H66" s="23">
        <f t="shared" ref="H66" si="17">F66/(C66*D66)</f>
        <v>0</v>
      </c>
      <c r="I66" s="34" t="e">
        <f t="shared" ref="I66" si="18">(E66-H66)/H66</f>
        <v>#DIV/0!</v>
      </c>
    </row>
    <row r="67" spans="1:254" s="8" customFormat="1" ht="25.5" x14ac:dyDescent="0.4">
      <c r="A67" s="20" t="s">
        <v>273</v>
      </c>
      <c r="B67" s="22"/>
      <c r="C67" s="22"/>
      <c r="D67" s="22"/>
      <c r="E67" s="25">
        <v>164</v>
      </c>
      <c r="F67" s="24">
        <v>2164.3000000000002</v>
      </c>
      <c r="G67" s="24">
        <v>0</v>
      </c>
      <c r="H67" s="24">
        <v>0</v>
      </c>
      <c r="I67" s="24">
        <v>0</v>
      </c>
    </row>
    <row r="68" spans="1:254" s="8" customFormat="1" ht="12.75" x14ac:dyDescent="0.4">
      <c r="A68" s="39"/>
      <c r="B68" s="39"/>
      <c r="C68" s="39"/>
      <c r="D68" s="40"/>
      <c r="E68" s="40"/>
      <c r="F68" s="40"/>
      <c r="G68" s="40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</row>
    <row r="69" spans="1:254" s="8" customFormat="1" ht="12.75" x14ac:dyDescent="0.4">
      <c r="E69" s="18"/>
      <c r="F69" s="19"/>
      <c r="G69" s="19"/>
      <c r="H69" s="19"/>
      <c r="I69" s="33"/>
    </row>
    <row r="70" spans="1:254" s="8" customFormat="1" ht="12.75" x14ac:dyDescent="0.4">
      <c r="E70" s="18"/>
      <c r="F70" s="19"/>
      <c r="G70" s="19"/>
      <c r="H70" s="19"/>
      <c r="I70" s="33"/>
    </row>
    <row r="73" spans="1:254" x14ac:dyDescent="0.4">
      <c r="D73" s="41"/>
    </row>
    <row r="74" spans="1:254" x14ac:dyDescent="0.4">
      <c r="D74" s="42"/>
    </row>
  </sheetData>
  <mergeCells count="17">
    <mergeCell ref="A40:A45"/>
    <mergeCell ref="A46:A55"/>
    <mergeCell ref="A56:A65"/>
    <mergeCell ref="D30:D32"/>
    <mergeCell ref="D35:D37"/>
    <mergeCell ref="B64:C65"/>
    <mergeCell ref="B54:C55"/>
    <mergeCell ref="B33:C34"/>
    <mergeCell ref="B38:C39"/>
    <mergeCell ref="B44:C45"/>
    <mergeCell ref="A2:I2"/>
    <mergeCell ref="A6:A17"/>
    <mergeCell ref="A18:A29"/>
    <mergeCell ref="A30:A34"/>
    <mergeCell ref="A35:A39"/>
    <mergeCell ref="B16:C17"/>
    <mergeCell ref="B28:C29"/>
  </mergeCells>
  <phoneticPr fontId="25" type="noConversion"/>
  <printOptions horizontalCentered="1"/>
  <pageMargins left="0.59055118110236204" right="0.196850393700787" top="0.196850393700787" bottom="0.196850393700787" header="0.31496062992126" footer="0.15748031496063"/>
  <pageSetup paperSize="9" scale="95" orientation="portrait" r:id="rId1"/>
  <rowBreaks count="1" manualBreakCount="1">
    <brk id="67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workbookViewId="0">
      <selection activeCell="F19" sqref="F19"/>
    </sheetView>
  </sheetViews>
  <sheetFormatPr defaultColWidth="9" defaultRowHeight="15.75" x14ac:dyDescent="0.4"/>
  <cols>
    <col min="1" max="7" width="13.5" customWidth="1"/>
  </cols>
  <sheetData>
    <row r="1" spans="1:7" ht="47.25" x14ac:dyDescent="0.4">
      <c r="A1" s="1" t="s">
        <v>199</v>
      </c>
      <c r="B1" s="2" t="s">
        <v>274</v>
      </c>
      <c r="C1" s="2" t="s">
        <v>275</v>
      </c>
      <c r="D1" s="2" t="s">
        <v>276</v>
      </c>
      <c r="E1" s="2" t="s">
        <v>277</v>
      </c>
      <c r="F1" s="3" t="s">
        <v>278</v>
      </c>
      <c r="G1" s="2" t="s">
        <v>279</v>
      </c>
    </row>
    <row r="2" spans="1:7" x14ac:dyDescent="0.4">
      <c r="A2" s="4" t="s">
        <v>280</v>
      </c>
      <c r="B2" s="5" t="s">
        <v>281</v>
      </c>
      <c r="C2" s="6">
        <v>4385.6400000000003</v>
      </c>
      <c r="D2" s="6">
        <v>4385.6400000000003</v>
      </c>
      <c r="E2" s="5" t="s">
        <v>281</v>
      </c>
      <c r="F2" s="5">
        <v>48.33</v>
      </c>
      <c r="G2" s="7" t="s">
        <v>282</v>
      </c>
    </row>
    <row r="3" spans="1:7" x14ac:dyDescent="0.4">
      <c r="A3" s="4" t="s">
        <v>283</v>
      </c>
      <c r="B3" s="5">
        <v>939.79</v>
      </c>
      <c r="C3" s="6">
        <v>63024.79</v>
      </c>
      <c r="D3" s="6">
        <v>62963.12</v>
      </c>
      <c r="E3" s="5">
        <v>61.67</v>
      </c>
      <c r="F3" s="6">
        <v>4143.2700000000004</v>
      </c>
      <c r="G3" s="7" t="s">
        <v>282</v>
      </c>
    </row>
    <row r="4" spans="1:7" ht="31.5" x14ac:dyDescent="0.4">
      <c r="A4" s="4" t="s">
        <v>284</v>
      </c>
      <c r="B4" s="5">
        <v>464.98</v>
      </c>
      <c r="C4" s="6">
        <v>31732.51</v>
      </c>
      <c r="D4" s="6">
        <v>31271.8</v>
      </c>
      <c r="E4" s="5">
        <v>460.71</v>
      </c>
      <c r="F4" s="6">
        <v>2081.59</v>
      </c>
      <c r="G4" s="7" t="s">
        <v>282</v>
      </c>
    </row>
    <row r="5" spans="1:7" x14ac:dyDescent="0.4">
      <c r="A5" s="4" t="s">
        <v>224</v>
      </c>
      <c r="B5" s="5">
        <v>135.88999999999999</v>
      </c>
      <c r="C5" s="6">
        <v>1955.07</v>
      </c>
      <c r="D5" s="6">
        <v>1918.99</v>
      </c>
      <c r="E5" s="5">
        <v>36.08</v>
      </c>
      <c r="F5" s="5">
        <v>262.48</v>
      </c>
      <c r="G5" s="7" t="s">
        <v>282</v>
      </c>
    </row>
    <row r="6" spans="1:7" x14ac:dyDescent="0.4">
      <c r="A6" s="4" t="s">
        <v>120</v>
      </c>
      <c r="B6" s="5">
        <v>53.37</v>
      </c>
      <c r="C6" s="5">
        <v>793.46</v>
      </c>
      <c r="D6" s="5">
        <v>731.71</v>
      </c>
      <c r="E6" s="5">
        <v>61.75</v>
      </c>
      <c r="F6" s="5">
        <v>122.64</v>
      </c>
      <c r="G6" s="7" t="s">
        <v>282</v>
      </c>
    </row>
    <row r="7" spans="1:7" x14ac:dyDescent="0.4">
      <c r="A7" s="4" t="s">
        <v>234</v>
      </c>
      <c r="B7" s="5">
        <v>10.82</v>
      </c>
      <c r="C7" s="5">
        <v>719.19</v>
      </c>
      <c r="D7" s="5">
        <v>700.57</v>
      </c>
      <c r="E7" s="5">
        <v>18.62</v>
      </c>
      <c r="F7" s="5">
        <v>181.96</v>
      </c>
      <c r="G7" s="7" t="s">
        <v>282</v>
      </c>
    </row>
    <row r="8" spans="1:7" x14ac:dyDescent="0.4">
      <c r="A8" s="4" t="s">
        <v>222</v>
      </c>
      <c r="B8" s="5" t="s">
        <v>281</v>
      </c>
      <c r="C8" s="5">
        <v>0.03</v>
      </c>
      <c r="D8" s="5">
        <v>0.03</v>
      </c>
      <c r="E8" s="5" t="s">
        <v>281</v>
      </c>
      <c r="F8" s="5" t="s">
        <v>281</v>
      </c>
      <c r="G8" s="7" t="s">
        <v>282</v>
      </c>
    </row>
    <row r="9" spans="1:7" x14ac:dyDescent="0.4">
      <c r="A9" s="4" t="s">
        <v>227</v>
      </c>
      <c r="B9" s="5">
        <v>0.65</v>
      </c>
      <c r="C9" s="5">
        <v>93.04</v>
      </c>
      <c r="D9" s="5">
        <v>93.04</v>
      </c>
      <c r="E9" s="5" t="s">
        <v>281</v>
      </c>
      <c r="F9" s="5">
        <v>66.73</v>
      </c>
      <c r="G9" s="7" t="s">
        <v>282</v>
      </c>
    </row>
    <row r="10" spans="1:7" x14ac:dyDescent="0.4">
      <c r="A10" s="4" t="s">
        <v>116</v>
      </c>
      <c r="B10" s="5">
        <v>136.07</v>
      </c>
      <c r="C10" s="6">
        <v>2169.46</v>
      </c>
      <c r="D10" s="6">
        <v>2081.5300000000002</v>
      </c>
      <c r="E10" s="5">
        <v>87.93</v>
      </c>
      <c r="F10" s="5">
        <v>485.36</v>
      </c>
      <c r="G10" s="7" t="s">
        <v>282</v>
      </c>
    </row>
    <row r="11" spans="1:7" x14ac:dyDescent="0.4">
      <c r="A11" s="4" t="s">
        <v>153</v>
      </c>
      <c r="B11" s="5" t="s">
        <v>281</v>
      </c>
      <c r="C11" s="5">
        <v>1.81</v>
      </c>
      <c r="D11" s="5">
        <v>1.81</v>
      </c>
      <c r="E11" s="5" t="s">
        <v>281</v>
      </c>
      <c r="F11" s="5" t="s">
        <v>281</v>
      </c>
      <c r="G11" s="7" t="s">
        <v>282</v>
      </c>
    </row>
    <row r="12" spans="1:7" ht="30" x14ac:dyDescent="0.4">
      <c r="A12" s="4" t="s">
        <v>218</v>
      </c>
      <c r="B12" s="5">
        <v>119.22</v>
      </c>
      <c r="C12" s="6">
        <v>8991.26</v>
      </c>
      <c r="D12" s="6">
        <v>8872.18</v>
      </c>
      <c r="E12" s="5">
        <v>119.08</v>
      </c>
      <c r="F12" s="5">
        <v>686.61</v>
      </c>
      <c r="G12" s="7" t="s">
        <v>282</v>
      </c>
    </row>
    <row r="13" spans="1:7" x14ac:dyDescent="0.4">
      <c r="A13" s="4" t="s">
        <v>228</v>
      </c>
      <c r="B13" s="5">
        <v>0.31</v>
      </c>
      <c r="C13" s="5">
        <v>67.040000000000006</v>
      </c>
      <c r="D13" s="5">
        <v>67.040000000000006</v>
      </c>
      <c r="E13" s="5" t="s">
        <v>281</v>
      </c>
      <c r="F13" s="5">
        <v>40.6</v>
      </c>
      <c r="G13" s="7" t="s">
        <v>282</v>
      </c>
    </row>
  </sheetData>
  <phoneticPr fontId="25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1废弃电器电子产品收购及拆解汇总情况表</vt:lpstr>
      <vt:lpstr>2废弃电器电子产品收购及入库明细表</vt:lpstr>
      <vt:lpstr>3-1废弃电器电子产品关键拆解产物再生原料销售和处理汇总情况表</vt:lpstr>
      <vt:lpstr>3-2废弃电器电子产品关键拆解产物再生原料销售和处理汇总情况表</vt:lpstr>
      <vt:lpstr>4废弃电器电子产品收购入库审定情况表</vt:lpstr>
      <vt:lpstr>5废弃电器电子产品拆解处理审定情况表</vt:lpstr>
      <vt:lpstr>6废弃电器电子产品关键拆解产物处理审定情况表</vt:lpstr>
      <vt:lpstr>7废弃电器电子产品关键拆解产物系数还原情况表</vt:lpstr>
      <vt:lpstr>一年内未处理表</vt:lpstr>
      <vt:lpstr>'2废弃电器电子产品收购及入库明细表'!Print_Area</vt:lpstr>
      <vt:lpstr>'3-1废弃电器电子产品关键拆解产物再生原料销售和处理汇总情况表'!Print_Area</vt:lpstr>
      <vt:lpstr>'3-2废弃电器电子产品关键拆解产物再生原料销售和处理汇总情况表'!Print_Area</vt:lpstr>
      <vt:lpstr>'6废弃电器电子产品关键拆解产物处理审定情况表'!Print_Area</vt:lpstr>
      <vt:lpstr>'7废弃电器电子产品关键拆解产物系数还原情况表'!Print_Area</vt:lpstr>
      <vt:lpstr>'2废弃电器电子产品收购及入库明细表'!Print_Titles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 文徽</cp:lastModifiedBy>
  <cp:revision>1</cp:revision>
  <cp:lastPrinted>2020-11-03T02:34:00Z</cp:lastPrinted>
  <dcterms:created xsi:type="dcterms:W3CDTF">1996-12-17T01:32:00Z</dcterms:created>
  <dcterms:modified xsi:type="dcterms:W3CDTF">2021-01-27T05:47:48Z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